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50" activeTab="0"/>
  </bookViews>
  <sheets>
    <sheet name="O&amp;E" sheetId="1" r:id="rId1"/>
    <sheet name="Direct council" sheetId="2" r:id="rId2"/>
    <sheet name="Info Centre" sheetId="3" r:id="rId3"/>
    <sheet name="Corn Exchange" sheetId="4" r:id="rId4"/>
    <sheet name="Pump House" sheetId="5" r:id="rId5"/>
    <sheet name="R&amp;OS" sheetId="6" r:id="rId6"/>
    <sheet name="Comm &amp; Part" sheetId="7" r:id="rId7"/>
    <sheet name="Summary" sheetId="8" r:id="rId8"/>
  </sheets>
  <definedNames/>
  <calcPr fullCalcOnLoad="1"/>
</workbook>
</file>

<file path=xl/sharedStrings.xml><?xml version="1.0" encoding="utf-8"?>
<sst xmlns="http://schemas.openxmlformats.org/spreadsheetml/2006/main" count="263" uniqueCount="197">
  <si>
    <t>Pension Contrib.</t>
  </si>
  <si>
    <t>Total Salaries</t>
  </si>
  <si>
    <t>Office Expenses</t>
  </si>
  <si>
    <t>Telephone &amp; Broadband</t>
  </si>
  <si>
    <t>Audit Fees</t>
  </si>
  <si>
    <t>Photocopier Costs</t>
  </si>
  <si>
    <t xml:space="preserve">Stationery </t>
  </si>
  <si>
    <t>Insurance</t>
  </si>
  <si>
    <t>Bank Charges</t>
  </si>
  <si>
    <t>Advertising</t>
  </si>
  <si>
    <t>Postage</t>
  </si>
  <si>
    <t>Subscriptions</t>
  </si>
  <si>
    <t>Election Costs</t>
  </si>
  <si>
    <t xml:space="preserve">Rates                                                                                                      </t>
  </si>
  <si>
    <t>Cleaning</t>
  </si>
  <si>
    <t>Miscellaneous</t>
  </si>
  <si>
    <t>Web Site Maintenance</t>
  </si>
  <si>
    <t>IT Support</t>
  </si>
  <si>
    <t>HR &amp; HS Advice</t>
  </si>
  <si>
    <t>Members’ Expenses</t>
  </si>
  <si>
    <t>Bank Interest</t>
  </si>
  <si>
    <t>TOTAL INCOME</t>
  </si>
  <si>
    <t>NET OFFICE EXPENDITURE</t>
  </si>
  <si>
    <t>TOTAL GRANTS</t>
  </si>
  <si>
    <t>TOTAL NET  EXPENDITURE</t>
  </si>
  <si>
    <t>INCOME</t>
  </si>
  <si>
    <t xml:space="preserve">Salaries </t>
  </si>
  <si>
    <t>Town Team</t>
  </si>
  <si>
    <t>TOTAL  EXPENDITURE</t>
  </si>
  <si>
    <t xml:space="preserve">Grants </t>
  </si>
  <si>
    <t xml:space="preserve">Tucker’s Rec Ground Trust </t>
  </si>
  <si>
    <t>PAT Testing</t>
  </si>
  <si>
    <t>Computer Accounts</t>
  </si>
  <si>
    <t>Actual</t>
  </si>
  <si>
    <t>2016/17</t>
  </si>
  <si>
    <t>2015/16</t>
  </si>
  <si>
    <t>Sundry income</t>
  </si>
  <si>
    <t>Forecast 2019/20</t>
  </si>
  <si>
    <t>Forecast 2020/21</t>
  </si>
  <si>
    <t xml:space="preserve">Childrens Centre Contract </t>
  </si>
  <si>
    <t xml:space="preserve"> Equipment maintenance</t>
  </si>
  <si>
    <t xml:space="preserve">Total </t>
  </si>
  <si>
    <t>Lone Worker solution</t>
  </si>
  <si>
    <t>Budget 2018/19</t>
  </si>
  <si>
    <t>Est. Actual 2018/19</t>
  </si>
  <si>
    <t xml:space="preserve"> Budget 2019/20</t>
  </si>
  <si>
    <t>Forecast 2021/22</t>
  </si>
  <si>
    <t>2017/18</t>
  </si>
  <si>
    <t>Staff expenses</t>
  </si>
  <si>
    <t>War Mem Trust</t>
  </si>
  <si>
    <t>Actuals</t>
  </si>
  <si>
    <t>Loan Repayments</t>
  </si>
  <si>
    <t>Mayor’s Allowance</t>
  </si>
  <si>
    <t>TOTAL EXPENDITURE</t>
  </si>
  <si>
    <t>Est. Actual 2018/1</t>
  </si>
  <si>
    <t>Expenditure</t>
  </si>
  <si>
    <t>Stock Purchases</t>
  </si>
  <si>
    <t>Stock Sales</t>
  </si>
  <si>
    <t>Commission on Agency Sales</t>
  </si>
  <si>
    <t>NET Income</t>
  </si>
  <si>
    <t xml:space="preserve"> BUDGET 2019/20</t>
  </si>
  <si>
    <t>Actual 2015/16</t>
  </si>
  <si>
    <t>Actual 2016/17</t>
  </si>
  <si>
    <t>Actual 2017/18</t>
  </si>
  <si>
    <t>Est.Actual 2018/19</t>
  </si>
  <si>
    <t>Forecast 19/20</t>
  </si>
  <si>
    <t>Forecast 20/21</t>
  </si>
  <si>
    <t>Forecast 21/22</t>
  </si>
  <si>
    <t>DRAFT Budget 2019/20</t>
  </si>
  <si>
    <t>EXPENDITURE</t>
  </si>
  <si>
    <t>Electricity</t>
  </si>
  <si>
    <t>Gas</t>
  </si>
  <si>
    <t>Premises Licence-Annual Fee</t>
  </si>
  <si>
    <t>Repair &amp; Maintenance (incl.Bar)</t>
  </si>
  <si>
    <t>Rates</t>
  </si>
  <si>
    <t>Water Rates</t>
  </si>
  <si>
    <t>Mobile Phone (Leisure Services Team)</t>
  </si>
  <si>
    <t>Advertising &amp; Publicity/Marketing</t>
  </si>
  <si>
    <t>Furniture/Equipment</t>
  </si>
  <si>
    <t xml:space="preserve">Annual Fees -Performing Rights &amp; PPL </t>
  </si>
  <si>
    <t>Boiler Maintenance</t>
  </si>
  <si>
    <t>Hanging Baskets</t>
  </si>
  <si>
    <t>Water Hygiene</t>
  </si>
  <si>
    <t>Waste Disposal</t>
  </si>
  <si>
    <t>Digital Booking software</t>
  </si>
  <si>
    <t>Fixed Wire Testing</t>
  </si>
  <si>
    <t>Less INCOME</t>
  </si>
  <si>
    <t>Hall Lettings</t>
  </si>
  <si>
    <t>Income from office rent</t>
  </si>
  <si>
    <t>NET EXPENDITURE</t>
  </si>
  <si>
    <t xml:space="preserve">Approved by committee: </t>
  </si>
  <si>
    <t>RECREATION &amp; OPEN SPACES COMMITTEE</t>
  </si>
  <si>
    <t xml:space="preserve">Budget </t>
  </si>
  <si>
    <t xml:space="preserve">Est. Actual </t>
  </si>
  <si>
    <t>Forecast</t>
  </si>
  <si>
    <t>Budget</t>
  </si>
  <si>
    <t>2018/19</t>
  </si>
  <si>
    <t>2019/20</t>
  </si>
  <si>
    <t>2020/21</t>
  </si>
  <si>
    <t>2021/22</t>
  </si>
  <si>
    <t>PARKS &amp; OPEN SPACES</t>
  </si>
  <si>
    <t>Tennis Court Rates</t>
  </si>
  <si>
    <t>All Saints  Maintenance</t>
  </si>
  <si>
    <t>Van Lease</t>
  </si>
  <si>
    <t>Van Fuel</t>
  </si>
  <si>
    <t>Mobile Phone</t>
  </si>
  <si>
    <t>Purchase of Small Equipment &amp; Safety Wear</t>
  </si>
  <si>
    <t>Disposal of waste</t>
  </si>
  <si>
    <t>Play Equipment inspection</t>
  </si>
  <si>
    <t>Maintenance of Open Spaces</t>
  </si>
  <si>
    <t>Maintenance of Play Equipment</t>
  </si>
  <si>
    <t>Maintenance/Hire of Machinery</t>
  </si>
  <si>
    <t>Vandalism Costs</t>
  </si>
  <si>
    <t>Christmas Lights</t>
  </si>
  <si>
    <t>Tree care</t>
  </si>
  <si>
    <t>PARKS &amp; OPEN SPACES EXPENDITURE</t>
  </si>
  <si>
    <t>ALLOTMENTS</t>
  </si>
  <si>
    <t>National Trust Rent</t>
  </si>
  <si>
    <t>Allotment Maintenance</t>
  </si>
  <si>
    <t>ALLOTMENT EXPENDITURE</t>
  </si>
  <si>
    <t xml:space="preserve">Bus Shelters - Cleaning </t>
  </si>
  <si>
    <t xml:space="preserve">Bus Shelters - Vandalism Costs  </t>
  </si>
  <si>
    <t xml:space="preserve">Bus Shelter -  Maintenance  </t>
  </si>
  <si>
    <t>Provision of salt/salt bins</t>
  </si>
  <si>
    <t>BUS SHELTERS /SALT BINS</t>
  </si>
  <si>
    <t>Allotment Rents</t>
  </si>
  <si>
    <t xml:space="preserve">Forecast </t>
  </si>
  <si>
    <t xml:space="preserve"> </t>
  </si>
  <si>
    <t>Repair &amp; Maintenance</t>
  </si>
  <si>
    <t>Advertising &amp; Publicity</t>
  </si>
  <si>
    <t>Lift Service</t>
  </si>
  <si>
    <t xml:space="preserve"> Fire  Maintenance</t>
  </si>
  <si>
    <t>Rent - Faringdon Collections Trust</t>
  </si>
  <si>
    <t>Fixed Wire testing</t>
  </si>
  <si>
    <t>Room lettings</t>
  </si>
  <si>
    <t>Pump House Budget 19.20</t>
  </si>
  <si>
    <t xml:space="preserve">Budget 18/19                                                                                                </t>
  </si>
  <si>
    <t>Est. Actual 18/19</t>
  </si>
  <si>
    <t>Forecast 2021/2022</t>
  </si>
  <si>
    <t>Budget  19/20</t>
  </si>
  <si>
    <t xml:space="preserve">Sundry Expend.  </t>
  </si>
  <si>
    <t>DBS Checks</t>
  </si>
  <si>
    <t>Subscritions to professional bodies</t>
  </si>
  <si>
    <t>Cinema Costs</t>
  </si>
  <si>
    <t>Community / Civic events</t>
  </si>
  <si>
    <t>Facilitation of YS</t>
  </si>
  <si>
    <t>Cinema Income</t>
  </si>
  <si>
    <t>Total Income</t>
  </si>
  <si>
    <t>TOTAL BUDGET/PRECEPT</t>
  </si>
  <si>
    <t>Community and Partnerships Budget 2019/20</t>
  </si>
  <si>
    <t>Faringdon Town Council BUDGET SUMMARY 2019/20</t>
  </si>
  <si>
    <t>A summary of the net cost of services and facilities provided by the Council</t>
  </si>
  <si>
    <t>FACILITIES COMMITTEE:</t>
  </si>
  <si>
    <t>Corn Exchange Revenue Costs</t>
  </si>
  <si>
    <t>Pump House Revenue Costs</t>
  </si>
  <si>
    <t>R&amp;OS Revenue Costs</t>
  </si>
  <si>
    <t>PLANNING &amp; HIGHWAYS COMMITTEE:</t>
  </si>
  <si>
    <t>Revenue costs</t>
  </si>
  <si>
    <t>OFFICE &amp; ESTABLISHMENT:</t>
  </si>
  <si>
    <t>Revenue Costs</t>
  </si>
  <si>
    <t>Total</t>
  </si>
  <si>
    <t xml:space="preserve"> INFORMATION CENTRE:</t>
  </si>
  <si>
    <t>COMMUNITY AND PARTNERSHIPS:</t>
  </si>
  <si>
    <t>DIRECT COUNCIL EXPENDITURE:</t>
  </si>
  <si>
    <t>Total revenue</t>
  </si>
  <si>
    <t xml:space="preserve">TOTAL REVENUE BUDGET </t>
  </si>
  <si>
    <t xml:space="preserve">TOTAL PRECEPT REQUIREMENT </t>
  </si>
  <si>
    <t>Council Tax for Band D household</t>
  </si>
  <si>
    <t xml:space="preserve">Increase for band D Household </t>
  </si>
  <si>
    <t>Per Week</t>
  </si>
  <si>
    <t>Per Year</t>
  </si>
  <si>
    <t>% increase</t>
  </si>
  <si>
    <t>Information Centre Budget 2019/20</t>
  </si>
  <si>
    <t xml:space="preserve"> Corn Exchange BUDGET 2019/20</t>
  </si>
  <si>
    <t>Office and Establishment  BUDGET 2018/19</t>
  </si>
  <si>
    <t xml:space="preserve">Capital requirement </t>
  </si>
  <si>
    <t>Staff Training</t>
  </si>
  <si>
    <t xml:space="preserve">Member Training </t>
  </si>
  <si>
    <t>Office Mobiles</t>
  </si>
  <si>
    <t>Museum</t>
  </si>
  <si>
    <t>Revenue costs (to inc. museum)</t>
  </si>
  <si>
    <t xml:space="preserve"> Direct Council Budget 2019/20 </t>
  </si>
  <si>
    <t xml:space="preserve"> Budget 2018/19 </t>
  </si>
  <si>
    <t xml:space="preserve"> Est Actual 18/19 </t>
  </si>
  <si>
    <t xml:space="preserve"> Forecast 2019/20 </t>
  </si>
  <si>
    <t xml:space="preserve"> Forecast 2020/21 </t>
  </si>
  <si>
    <t xml:space="preserve"> Forecast 2021/22 </t>
  </si>
  <si>
    <t xml:space="preserve">  Budget 2019/20 </t>
  </si>
  <si>
    <t>Column1</t>
  </si>
  <si>
    <t>Fire Safety</t>
  </si>
  <si>
    <t>Actual2</t>
  </si>
  <si>
    <t>Actual3</t>
  </si>
  <si>
    <t>Forecast4</t>
  </si>
  <si>
    <t>Budget5</t>
  </si>
  <si>
    <t>Forecast5</t>
  </si>
  <si>
    <t xml:space="preserve">Capital Expenditure </t>
  </si>
  <si>
    <t>Committee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</si>
</sst>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£&quot;* #,##0.0_-;\-&quot;£&quot;* #,##0.0_-;_-&quot;£&quot;* &quot;-&quot;?_-;_-@_-"/>
    <numFmt numFmtId="169" formatCode="_-[$£-809]* #,##0.00_-;\-[$£-809]* #,##0.00_-;_-[$£-809]* &quot;-&quot;??_-;_-@_-"/>
  </numFmts>
  <fonts count="1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49"/>
      <name val="Arial"/>
      <family val="2"/>
    </font>
    <font>
      <sz val="9"/>
      <color indexed="57"/>
      <name val="Arial"/>
      <family val="2"/>
    </font>
    <font>
      <b/>
      <sz val="9"/>
      <color indexed="57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8"/>
      <color indexed="4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4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49"/>
      <name val="Calibri"/>
      <family val="2"/>
    </font>
    <font>
      <sz val="10"/>
      <color indexed="57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49"/>
      <name val="Arial"/>
      <family val="2"/>
    </font>
    <font>
      <sz val="12"/>
      <color indexed="4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1"/>
      <color indexed="49"/>
      <name val="Calibri"/>
      <family val="2"/>
    </font>
    <font>
      <sz val="11"/>
      <color indexed="57"/>
      <name val="Calibri"/>
      <family val="2"/>
    </font>
    <font>
      <b/>
      <sz val="12"/>
      <color indexed="57"/>
      <name val="Arial"/>
      <family val="2"/>
    </font>
    <font>
      <sz val="8"/>
      <color indexed="57"/>
      <name val="Arial"/>
      <family val="2"/>
    </font>
    <font>
      <sz val="12"/>
      <color indexed="57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4"/>
      <name val="Arial"/>
      <family val="2"/>
    </font>
    <font>
      <sz val="9"/>
      <color theme="9"/>
      <name val="Arial"/>
      <family val="2"/>
    </font>
    <font>
      <b/>
      <sz val="9"/>
      <color theme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4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8"/>
      <color theme="4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theme="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theme="9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4"/>
      <name val="Calibri"/>
      <family val="2"/>
    </font>
    <font>
      <sz val="10"/>
      <color theme="9"/>
      <name val="Calibri"/>
      <family val="2"/>
    </font>
    <font>
      <b/>
      <sz val="10"/>
      <color rgb="FFFF0000"/>
      <name val="Calibri"/>
      <family val="2"/>
    </font>
    <font>
      <b/>
      <sz val="10"/>
      <color theme="4"/>
      <name val="Calibri"/>
      <family val="2"/>
    </font>
    <font>
      <b/>
      <sz val="10"/>
      <color theme="9"/>
      <name val="Calibri"/>
      <family val="2"/>
    </font>
    <font>
      <sz val="10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1"/>
      <color theme="4"/>
      <name val="Calibri"/>
      <family val="2"/>
    </font>
    <font>
      <sz val="11"/>
      <color theme="9"/>
      <name val="Calibri"/>
      <family val="2"/>
    </font>
    <font>
      <b/>
      <sz val="12"/>
      <color theme="9"/>
      <name val="Arial"/>
      <family val="2"/>
    </font>
    <font>
      <sz val="8"/>
      <color theme="9"/>
      <name val="Arial"/>
      <family val="2"/>
    </font>
    <font>
      <sz val="12"/>
      <color theme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90">
    <xf numFmtId="0" fontId="0" fillId="0" borderId="0" xfId="0" applyFont="1" applyAlignment="1">
      <alignment/>
    </xf>
    <xf numFmtId="0" fontId="98" fillId="0" borderId="0" xfId="0" applyFont="1" applyAlignment="1">
      <alignment/>
    </xf>
    <xf numFmtId="44" fontId="99" fillId="0" borderId="0" xfId="44" applyFont="1" applyAlignment="1">
      <alignment/>
    </xf>
    <xf numFmtId="44" fontId="99" fillId="0" borderId="0" xfId="44" applyFont="1" applyAlignment="1">
      <alignment/>
    </xf>
    <xf numFmtId="44" fontId="100" fillId="0" borderId="0" xfId="44" applyFont="1" applyAlignment="1">
      <alignment/>
    </xf>
    <xf numFmtId="0" fontId="101" fillId="0" borderId="0" xfId="0" applyFont="1" applyAlignment="1">
      <alignment horizontal="center" vertical="center"/>
    </xf>
    <xf numFmtId="0" fontId="98" fillId="0" borderId="10" xfId="0" applyFont="1" applyBorder="1" applyAlignment="1">
      <alignment vertical="center" wrapText="1"/>
    </xf>
    <xf numFmtId="0" fontId="98" fillId="0" borderId="0" xfId="0" applyFont="1" applyAlignment="1">
      <alignment horizontal="center" wrapText="1"/>
    </xf>
    <xf numFmtId="0" fontId="98" fillId="0" borderId="0" xfId="0" applyFont="1" applyAlignment="1">
      <alignment wrapText="1"/>
    </xf>
    <xf numFmtId="0" fontId="10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03" fillId="0" borderId="0" xfId="0" applyFont="1" applyAlignment="1">
      <alignment/>
    </xf>
    <xf numFmtId="44" fontId="103" fillId="0" borderId="0" xfId="44" applyFont="1" applyAlignment="1">
      <alignment/>
    </xf>
    <xf numFmtId="0" fontId="98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44" fontId="103" fillId="0" borderId="0" xfId="44" applyFont="1" applyAlignment="1">
      <alignment vertical="center"/>
    </xf>
    <xf numFmtId="0" fontId="102" fillId="0" borderId="0" xfId="0" applyFont="1" applyAlignment="1">
      <alignment horizontal="justify" vertical="center"/>
    </xf>
    <xf numFmtId="44" fontId="104" fillId="0" borderId="0" xfId="44" applyFont="1" applyAlignment="1">
      <alignment horizontal="justify" vertical="center"/>
    </xf>
    <xf numFmtId="0" fontId="105" fillId="0" borderId="0" xfId="0" applyFont="1" applyAlignment="1">
      <alignment vertical="center"/>
    </xf>
    <xf numFmtId="44" fontId="106" fillId="0" borderId="0" xfId="44" applyFont="1" applyAlignment="1">
      <alignment vertical="center"/>
    </xf>
    <xf numFmtId="42" fontId="103" fillId="0" borderId="10" xfId="44" applyNumberFormat="1" applyFont="1" applyBorder="1" applyAlignment="1">
      <alignment vertical="center" wrapText="1"/>
    </xf>
    <xf numFmtId="42" fontId="99" fillId="0" borderId="10" xfId="44" applyNumberFormat="1" applyFont="1" applyBorder="1" applyAlignment="1">
      <alignment/>
    </xf>
    <xf numFmtId="42" fontId="99" fillId="0" borderId="10" xfId="44" applyNumberFormat="1" applyFont="1" applyBorder="1" applyAlignment="1">
      <alignment horizontal="center" vertical="center" wrapText="1"/>
    </xf>
    <xf numFmtId="42" fontId="100" fillId="0" borderId="10" xfId="44" applyNumberFormat="1" applyFont="1" applyBorder="1" applyAlignment="1">
      <alignment horizontal="center" vertical="center" wrapText="1"/>
    </xf>
    <xf numFmtId="42" fontId="99" fillId="0" borderId="10" xfId="44" applyNumberFormat="1" applyFont="1" applyBorder="1" applyAlignment="1">
      <alignment vertical="center"/>
    </xf>
    <xf numFmtId="42" fontId="104" fillId="0" borderId="10" xfId="44" applyNumberFormat="1" applyFont="1" applyBorder="1" applyAlignment="1">
      <alignment vertical="center" wrapText="1"/>
    </xf>
    <xf numFmtId="42" fontId="107" fillId="0" borderId="10" xfId="44" applyNumberFormat="1" applyFont="1" applyBorder="1" applyAlignment="1">
      <alignment vertical="center"/>
    </xf>
    <xf numFmtId="42" fontId="101" fillId="0" borderId="10" xfId="44" applyNumberFormat="1" applyFont="1" applyBorder="1" applyAlignment="1">
      <alignment vertical="center"/>
    </xf>
    <xf numFmtId="42" fontId="107" fillId="0" borderId="10" xfId="44" applyNumberFormat="1" applyFont="1" applyBorder="1" applyAlignment="1">
      <alignment vertical="center" wrapText="1"/>
    </xf>
    <xf numFmtId="42" fontId="101" fillId="0" borderId="10" xfId="44" applyNumberFormat="1" applyFont="1" applyBorder="1" applyAlignment="1">
      <alignment vertical="center" wrapText="1"/>
    </xf>
    <xf numFmtId="42" fontId="104" fillId="0" borderId="0" xfId="44" applyNumberFormat="1" applyFont="1" applyAlignment="1">
      <alignment/>
    </xf>
    <xf numFmtId="42" fontId="107" fillId="0" borderId="10" xfId="44" applyNumberFormat="1" applyFont="1" applyBorder="1" applyAlignment="1">
      <alignment horizontal="center" vertical="center" wrapText="1"/>
    </xf>
    <xf numFmtId="42" fontId="101" fillId="0" borderId="10" xfId="44" applyNumberFormat="1" applyFont="1" applyBorder="1" applyAlignment="1">
      <alignment horizontal="center" vertical="center" wrapText="1"/>
    </xf>
    <xf numFmtId="42" fontId="104" fillId="0" borderId="10" xfId="44" applyNumberFormat="1" applyFont="1" applyBorder="1" applyAlignment="1">
      <alignment/>
    </xf>
    <xf numFmtId="42" fontId="104" fillId="0" borderId="12" xfId="44" applyNumberFormat="1" applyFont="1" applyBorder="1" applyAlignment="1">
      <alignment/>
    </xf>
    <xf numFmtId="42" fontId="99" fillId="0" borderId="10" xfId="44" applyNumberFormat="1" applyFont="1" applyBorder="1" applyAlignment="1">
      <alignment vertical="center" wrapText="1"/>
    </xf>
    <xf numFmtId="42" fontId="100" fillId="0" borderId="10" xfId="44" applyNumberFormat="1" applyFont="1" applyBorder="1" applyAlignment="1">
      <alignment vertical="center" wrapText="1"/>
    </xf>
    <xf numFmtId="44" fontId="2" fillId="0" borderId="0" xfId="44" applyFont="1" applyAlignment="1">
      <alignment/>
    </xf>
    <xf numFmtId="44" fontId="2" fillId="0" borderId="0" xfId="44" applyFont="1" applyAlignment="1">
      <alignment/>
    </xf>
    <xf numFmtId="42" fontId="98" fillId="0" borderId="0" xfId="0" applyNumberFormat="1" applyFont="1" applyAlignment="1">
      <alignment/>
    </xf>
    <xf numFmtId="42" fontId="103" fillId="0" borderId="0" xfId="0" applyNumberFormat="1" applyFont="1" applyAlignment="1">
      <alignment/>
    </xf>
    <xf numFmtId="42" fontId="107" fillId="0" borderId="0" xfId="0" applyNumberFormat="1" applyFont="1" applyAlignment="1">
      <alignment horizontal="center"/>
    </xf>
    <xf numFmtId="42" fontId="108" fillId="0" borderId="0" xfId="0" applyNumberFormat="1" applyFont="1" applyAlignment="1">
      <alignment horizontal="center"/>
    </xf>
    <xf numFmtId="42" fontId="99" fillId="0" borderId="0" xfId="0" applyNumberFormat="1" applyFont="1" applyAlignment="1">
      <alignment/>
    </xf>
    <xf numFmtId="42" fontId="99" fillId="0" borderId="0" xfId="0" applyNumberFormat="1" applyFont="1" applyAlignment="1">
      <alignment horizontal="center"/>
    </xf>
    <xf numFmtId="42" fontId="109" fillId="0" borderId="0" xfId="0" applyNumberFormat="1" applyFont="1" applyAlignment="1">
      <alignment horizontal="center"/>
    </xf>
    <xf numFmtId="42" fontId="98" fillId="0" borderId="0" xfId="0" applyNumberFormat="1" applyFont="1" applyAlignment="1">
      <alignment horizontal="center"/>
    </xf>
    <xf numFmtId="42" fontId="104" fillId="0" borderId="10" xfId="0" applyNumberFormat="1" applyFont="1" applyBorder="1" applyAlignment="1">
      <alignment vertical="top" wrapText="1"/>
    </xf>
    <xf numFmtId="42" fontId="107" fillId="0" borderId="10" xfId="0" applyNumberFormat="1" applyFont="1" applyBorder="1" applyAlignment="1">
      <alignment/>
    </xf>
    <xf numFmtId="42" fontId="99" fillId="0" borderId="10" xfId="0" applyNumberFormat="1" applyFont="1" applyBorder="1" applyAlignment="1">
      <alignment horizontal="center"/>
    </xf>
    <xf numFmtId="42" fontId="109" fillId="0" borderId="10" xfId="0" applyNumberFormat="1" applyFont="1" applyBorder="1" applyAlignment="1">
      <alignment horizontal="center"/>
    </xf>
    <xf numFmtId="42" fontId="103" fillId="0" borderId="10" xfId="44" applyNumberFormat="1" applyFont="1" applyBorder="1" applyAlignment="1">
      <alignment horizontal="right" vertical="top" wrapText="1"/>
    </xf>
    <xf numFmtId="42" fontId="99" fillId="0" borderId="10" xfId="44" applyNumberFormat="1" applyFont="1" applyBorder="1" applyAlignment="1">
      <alignment horizontal="center"/>
    </xf>
    <xf numFmtId="42" fontId="109" fillId="0" borderId="10" xfId="44" applyNumberFormat="1" applyFont="1" applyBorder="1" applyAlignment="1">
      <alignment horizontal="center"/>
    </xf>
    <xf numFmtId="42" fontId="98" fillId="0" borderId="0" xfId="0" applyNumberFormat="1" applyFont="1" applyAlignment="1">
      <alignment wrapText="1"/>
    </xf>
    <xf numFmtId="42" fontId="104" fillId="0" borderId="10" xfId="44" applyNumberFormat="1" applyFont="1" applyBorder="1" applyAlignment="1">
      <alignment horizontal="right" vertical="top" wrapText="1"/>
    </xf>
    <xf numFmtId="42" fontId="107" fillId="0" borderId="10" xfId="44" applyNumberFormat="1" applyFont="1" applyBorder="1" applyAlignment="1">
      <alignment horizontal="center" vertical="top" wrapText="1"/>
    </xf>
    <xf numFmtId="42" fontId="108" fillId="0" borderId="10" xfId="44" applyNumberFormat="1" applyFont="1" applyBorder="1" applyAlignment="1">
      <alignment horizontal="center" vertical="top" wrapText="1"/>
    </xf>
    <xf numFmtId="42" fontId="102" fillId="0" borderId="10" xfId="44" applyNumberFormat="1" applyFont="1" applyBorder="1" applyAlignment="1">
      <alignment horizontal="center" vertical="top" wrapText="1"/>
    </xf>
    <xf numFmtId="42" fontId="107" fillId="0" borderId="10" xfId="44" applyNumberFormat="1" applyFont="1" applyBorder="1" applyAlignment="1">
      <alignment horizontal="center"/>
    </xf>
    <xf numFmtId="42" fontId="108" fillId="0" borderId="10" xfId="44" applyNumberFormat="1" applyFont="1" applyBorder="1" applyAlignment="1">
      <alignment horizontal="center"/>
    </xf>
    <xf numFmtId="42" fontId="102" fillId="0" borderId="0" xfId="0" applyNumberFormat="1" applyFont="1" applyAlignment="1">
      <alignment/>
    </xf>
    <xf numFmtId="1" fontId="103" fillId="0" borderId="0" xfId="0" applyNumberFormat="1" applyFont="1" applyAlignment="1">
      <alignment/>
    </xf>
    <xf numFmtId="1" fontId="99" fillId="0" borderId="0" xfId="0" applyNumberFormat="1" applyFont="1" applyAlignment="1">
      <alignment/>
    </xf>
    <xf numFmtId="1" fontId="99" fillId="0" borderId="0" xfId="0" applyNumberFormat="1" applyFont="1" applyAlignment="1">
      <alignment horizontal="center"/>
    </xf>
    <xf numFmtId="42" fontId="104" fillId="0" borderId="0" xfId="0" applyNumberFormat="1" applyFont="1" applyAlignment="1">
      <alignment/>
    </xf>
    <xf numFmtId="42" fontId="5" fillId="0" borderId="0" xfId="0" applyNumberFormat="1" applyFont="1" applyAlignment="1">
      <alignment horizontal="centerContinuous"/>
    </xf>
    <xf numFmtId="42" fontId="110" fillId="0" borderId="0" xfId="0" applyNumberFormat="1" applyFont="1" applyAlignment="1">
      <alignment horizontal="centerContinuous"/>
    </xf>
    <xf numFmtId="42" fontId="111" fillId="0" borderId="0" xfId="44" applyNumberFormat="1" applyFont="1" applyAlignment="1">
      <alignment horizontal="centerContinuous"/>
    </xf>
    <xf numFmtId="42" fontId="6" fillId="0" borderId="0" xfId="0" applyNumberFormat="1" applyFont="1" applyAlignment="1">
      <alignment/>
    </xf>
    <xf numFmtId="42" fontId="5" fillId="0" borderId="0" xfId="0" applyNumberFormat="1" applyFont="1" applyAlignment="1">
      <alignment horizontal="left" vertical="top" wrapText="1"/>
    </xf>
    <xf numFmtId="42" fontId="5" fillId="0" borderId="0" xfId="0" applyNumberFormat="1" applyFont="1" applyAlignment="1">
      <alignment vertical="top"/>
    </xf>
    <xf numFmtId="42" fontId="5" fillId="0" borderId="0" xfId="0" applyNumberFormat="1" applyFont="1" applyAlignment="1">
      <alignment/>
    </xf>
    <xf numFmtId="42" fontId="112" fillId="0" borderId="10" xfId="0" applyNumberFormat="1" applyFont="1" applyBorder="1" applyAlignment="1">
      <alignment/>
    </xf>
    <xf numFmtId="42" fontId="113" fillId="0" borderId="10" xfId="0" applyNumberFormat="1" applyFont="1" applyBorder="1" applyAlignment="1">
      <alignment/>
    </xf>
    <xf numFmtId="42" fontId="110" fillId="0" borderId="10" xfId="0" applyNumberFormat="1" applyFont="1" applyBorder="1" applyAlignment="1">
      <alignment/>
    </xf>
    <xf numFmtId="42" fontId="114" fillId="0" borderId="10" xfId="44" applyNumberFormat="1" applyFont="1" applyBorder="1" applyAlignment="1">
      <alignment/>
    </xf>
    <xf numFmtId="42" fontId="6" fillId="0" borderId="0" xfId="0" applyNumberFormat="1" applyFont="1" applyFill="1" applyBorder="1" applyAlignment="1">
      <alignment horizontal="right"/>
    </xf>
    <xf numFmtId="42" fontId="115" fillId="33" borderId="10" xfId="44" applyNumberFormat="1" applyFont="1" applyFill="1" applyBorder="1" applyAlignment="1">
      <alignment vertical="top"/>
    </xf>
    <xf numFmtId="42" fontId="116" fillId="33" borderId="10" xfId="44" applyNumberFormat="1" applyFont="1" applyFill="1" applyBorder="1" applyAlignment="1">
      <alignment vertical="top"/>
    </xf>
    <xf numFmtId="42" fontId="110" fillId="33" borderId="10" xfId="44" applyNumberFormat="1" applyFont="1" applyFill="1" applyBorder="1" applyAlignment="1">
      <alignment vertical="top"/>
    </xf>
    <xf numFmtId="42" fontId="114" fillId="33" borderId="10" xfId="44" applyNumberFormat="1" applyFont="1" applyFill="1" applyBorder="1" applyAlignment="1">
      <alignment vertical="top"/>
    </xf>
    <xf numFmtId="42" fontId="5" fillId="0" borderId="0" xfId="0" applyNumberFormat="1" applyFont="1" applyAlignment="1">
      <alignment horizontal="right"/>
    </xf>
    <xf numFmtId="42" fontId="115" fillId="33" borderId="10" xfId="44" applyNumberFormat="1" applyFont="1" applyFill="1" applyBorder="1" applyAlignment="1">
      <alignment/>
    </xf>
    <xf numFmtId="42" fontId="116" fillId="33" borderId="10" xfId="44" applyNumberFormat="1" applyFont="1" applyFill="1" applyBorder="1" applyAlignment="1">
      <alignment/>
    </xf>
    <xf numFmtId="42" fontId="110" fillId="33" borderId="10" xfId="44" applyNumberFormat="1" applyFont="1" applyFill="1" applyBorder="1" applyAlignment="1">
      <alignment/>
    </xf>
    <xf numFmtId="42" fontId="6" fillId="33" borderId="0" xfId="0" applyNumberFormat="1" applyFont="1" applyFill="1" applyAlignment="1">
      <alignment/>
    </xf>
    <xf numFmtId="42" fontId="115" fillId="0" borderId="10" xfId="44" applyNumberFormat="1" applyFont="1" applyBorder="1" applyAlignment="1">
      <alignment/>
    </xf>
    <xf numFmtId="42" fontId="116" fillId="0" borderId="10" xfId="44" applyNumberFormat="1" applyFont="1" applyBorder="1" applyAlignment="1">
      <alignment/>
    </xf>
    <xf numFmtId="42" fontId="110" fillId="0" borderId="10" xfId="44" applyNumberFormat="1" applyFont="1" applyBorder="1" applyAlignment="1">
      <alignment/>
    </xf>
    <xf numFmtId="42" fontId="6" fillId="0" borderId="0" xfId="0" applyNumberFormat="1" applyFont="1" applyAlignment="1">
      <alignment horizontal="right"/>
    </xf>
    <xf numFmtId="42" fontId="6" fillId="0" borderId="0" xfId="0" applyNumberFormat="1" applyFont="1" applyFill="1" applyBorder="1" applyAlignment="1">
      <alignment/>
    </xf>
    <xf numFmtId="42" fontId="6" fillId="0" borderId="0" xfId="0" applyNumberFormat="1" applyFont="1" applyBorder="1" applyAlignment="1">
      <alignment/>
    </xf>
    <xf numFmtId="42" fontId="115" fillId="0" borderId="10" xfId="44" applyNumberFormat="1" applyFont="1" applyBorder="1" applyAlignment="1">
      <alignment vertical="top"/>
    </xf>
    <xf numFmtId="42" fontId="116" fillId="0" borderId="10" xfId="44" applyNumberFormat="1" applyFont="1" applyBorder="1" applyAlignment="1">
      <alignment vertical="top"/>
    </xf>
    <xf numFmtId="42" fontId="110" fillId="0" borderId="10" xfId="44" applyNumberFormat="1" applyFont="1" applyBorder="1" applyAlignment="1">
      <alignment vertical="top"/>
    </xf>
    <xf numFmtId="42" fontId="115" fillId="0" borderId="10" xfId="44" applyNumberFormat="1" applyFont="1" applyBorder="1" applyAlignment="1">
      <alignment vertical="top" wrapText="1"/>
    </xf>
    <xf numFmtId="42" fontId="6" fillId="0" borderId="0" xfId="0" applyNumberFormat="1" applyFont="1" applyAlignment="1">
      <alignment vertical="top"/>
    </xf>
    <xf numFmtId="42" fontId="5" fillId="33" borderId="0" xfId="0" applyNumberFormat="1" applyFont="1" applyFill="1" applyAlignment="1">
      <alignment/>
    </xf>
    <xf numFmtId="42" fontId="112" fillId="0" borderId="10" xfId="44" applyNumberFormat="1" applyFont="1" applyBorder="1" applyAlignment="1">
      <alignment/>
    </xf>
    <xf numFmtId="42" fontId="111" fillId="0" borderId="10" xfId="44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42" fontId="5" fillId="0" borderId="0" xfId="44" applyNumberFormat="1" applyFont="1" applyBorder="1" applyAlignment="1">
      <alignment/>
    </xf>
    <xf numFmtId="42" fontId="110" fillId="0" borderId="0" xfId="44" applyNumberFormat="1" applyFont="1" applyBorder="1" applyAlignment="1">
      <alignment/>
    </xf>
    <xf numFmtId="42" fontId="111" fillId="0" borderId="0" xfId="44" applyNumberFormat="1" applyFont="1" applyBorder="1" applyAlignment="1">
      <alignment/>
    </xf>
    <xf numFmtId="42" fontId="110" fillId="0" borderId="0" xfId="0" applyNumberFormat="1" applyFont="1" applyBorder="1" applyAlignment="1">
      <alignment/>
    </xf>
    <xf numFmtId="42" fontId="5" fillId="0" borderId="0" xfId="0" applyNumberFormat="1" applyFont="1" applyFill="1" applyBorder="1" applyAlignment="1">
      <alignment/>
    </xf>
    <xf numFmtId="42" fontId="117" fillId="0" borderId="0" xfId="0" applyNumberFormat="1" applyFont="1" applyAlignment="1">
      <alignment/>
    </xf>
    <xf numFmtId="42" fontId="110" fillId="0" borderId="0" xfId="0" applyNumberFormat="1" applyFont="1" applyAlignment="1">
      <alignment/>
    </xf>
    <xf numFmtId="42" fontId="114" fillId="0" borderId="0" xfId="44" applyNumberFormat="1" applyFont="1" applyAlignment="1">
      <alignment/>
    </xf>
    <xf numFmtId="42" fontId="111" fillId="0" borderId="0" xfId="44" applyNumberFormat="1" applyFont="1" applyAlignment="1">
      <alignment/>
    </xf>
    <xf numFmtId="42" fontId="5" fillId="0" borderId="0" xfId="0" applyNumberFormat="1" applyFont="1" applyAlignment="1">
      <alignment horizontal="left"/>
    </xf>
    <xf numFmtId="42" fontId="117" fillId="0" borderId="0" xfId="0" applyNumberFormat="1" applyFont="1" applyAlignment="1">
      <alignment horizontal="right"/>
    </xf>
    <xf numFmtId="42" fontId="110" fillId="0" borderId="0" xfId="0" applyNumberFormat="1" applyFont="1" applyAlignment="1">
      <alignment horizontal="right"/>
    </xf>
    <xf numFmtId="42" fontId="114" fillId="0" borderId="0" xfId="44" applyNumberFormat="1" applyFont="1" applyAlignment="1">
      <alignment horizontal="right"/>
    </xf>
    <xf numFmtId="0" fontId="118" fillId="0" borderId="0" xfId="0" applyFont="1" applyAlignment="1">
      <alignment/>
    </xf>
    <xf numFmtId="42" fontId="119" fillId="0" borderId="10" xfId="0" applyNumberFormat="1" applyFont="1" applyBorder="1" applyAlignment="1">
      <alignment/>
    </xf>
    <xf numFmtId="42" fontId="120" fillId="0" borderId="10" xfId="0" applyNumberFormat="1" applyFont="1" applyBorder="1" applyAlignment="1">
      <alignment/>
    </xf>
    <xf numFmtId="42" fontId="121" fillId="0" borderId="10" xfId="0" applyNumberFormat="1" applyFont="1" applyBorder="1" applyAlignment="1">
      <alignment/>
    </xf>
    <xf numFmtId="42" fontId="119" fillId="0" borderId="10" xfId="44" applyNumberFormat="1" applyFont="1" applyBorder="1" applyAlignment="1">
      <alignment/>
    </xf>
    <xf numFmtId="42" fontId="120" fillId="0" borderId="10" xfId="44" applyNumberFormat="1" applyFont="1" applyBorder="1" applyAlignment="1">
      <alignment/>
    </xf>
    <xf numFmtId="42" fontId="121" fillId="0" borderId="10" xfId="44" applyNumberFormat="1" applyFont="1" applyBorder="1" applyAlignment="1">
      <alignment/>
    </xf>
    <xf numFmtId="42" fontId="119" fillId="0" borderId="10" xfId="44" applyNumberFormat="1" applyFont="1" applyBorder="1" applyAlignment="1">
      <alignment horizontal="right" wrapText="1"/>
    </xf>
    <xf numFmtId="42" fontId="120" fillId="0" borderId="10" xfId="44" applyNumberFormat="1" applyFont="1" applyBorder="1" applyAlignment="1">
      <alignment horizontal="right"/>
    </xf>
    <xf numFmtId="42" fontId="121" fillId="0" borderId="10" xfId="44" applyNumberFormat="1" applyFont="1" applyBorder="1" applyAlignment="1">
      <alignment horizontal="right"/>
    </xf>
    <xf numFmtId="42" fontId="119" fillId="0" borderId="10" xfId="44" applyNumberFormat="1" applyFont="1" applyBorder="1" applyAlignment="1">
      <alignment horizontal="right"/>
    </xf>
    <xf numFmtId="42" fontId="122" fillId="0" borderId="10" xfId="44" applyNumberFormat="1" applyFont="1" applyBorder="1" applyAlignment="1">
      <alignment/>
    </xf>
    <xf numFmtId="42" fontId="123" fillId="0" borderId="10" xfId="44" applyNumberFormat="1" applyFont="1" applyBorder="1" applyAlignment="1">
      <alignment/>
    </xf>
    <xf numFmtId="0" fontId="124" fillId="0" borderId="0" xfId="0" applyFont="1" applyAlignment="1">
      <alignment/>
    </xf>
    <xf numFmtId="42" fontId="119" fillId="0" borderId="0" xfId="0" applyNumberFormat="1" applyFont="1" applyAlignment="1">
      <alignment/>
    </xf>
    <xf numFmtId="42" fontId="120" fillId="0" borderId="0" xfId="0" applyNumberFormat="1" applyFont="1" applyAlignment="1">
      <alignment/>
    </xf>
    <xf numFmtId="42" fontId="121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42" fontId="125" fillId="0" borderId="0" xfId="0" applyNumberFormat="1" applyFont="1" applyAlignment="1">
      <alignment/>
    </xf>
    <xf numFmtId="42" fontId="126" fillId="0" borderId="0" xfId="0" applyNumberFormat="1" applyFont="1" applyAlignment="1">
      <alignment/>
    </xf>
    <xf numFmtId="42" fontId="127" fillId="0" borderId="0" xfId="0" applyNumberFormat="1" applyFont="1" applyAlignment="1">
      <alignment/>
    </xf>
    <xf numFmtId="42" fontId="128" fillId="0" borderId="0" xfId="0" applyNumberFormat="1" applyFont="1" applyAlignment="1">
      <alignment/>
    </xf>
    <xf numFmtId="42" fontId="57" fillId="0" borderId="0" xfId="0" applyNumberFormat="1" applyFont="1" applyAlignment="1">
      <alignment/>
    </xf>
    <xf numFmtId="2" fontId="129" fillId="0" borderId="13" xfId="0" applyNumberFormat="1" applyFont="1" applyBorder="1" applyAlignment="1">
      <alignment/>
    </xf>
    <xf numFmtId="2" fontId="129" fillId="0" borderId="14" xfId="0" applyNumberFormat="1" applyFont="1" applyBorder="1" applyAlignment="1">
      <alignment/>
    </xf>
    <xf numFmtId="2" fontId="130" fillId="0" borderId="14" xfId="0" applyNumberFormat="1" applyFont="1" applyBorder="1" applyAlignment="1">
      <alignment/>
    </xf>
    <xf numFmtId="2" fontId="131" fillId="0" borderId="15" xfId="0" applyNumberFormat="1" applyFont="1" applyBorder="1" applyAlignment="1">
      <alignment/>
    </xf>
    <xf numFmtId="2" fontId="126" fillId="0" borderId="0" xfId="0" applyNumberFormat="1" applyFont="1" applyAlignment="1">
      <alignment/>
    </xf>
    <xf numFmtId="42" fontId="132" fillId="0" borderId="13" xfId="44" applyNumberFormat="1" applyFont="1" applyBorder="1" applyAlignment="1">
      <alignment/>
    </xf>
    <xf numFmtId="42" fontId="132" fillId="0" borderId="14" xfId="44" applyNumberFormat="1" applyFont="1" applyBorder="1" applyAlignment="1">
      <alignment/>
    </xf>
    <xf numFmtId="42" fontId="127" fillId="0" borderId="14" xfId="44" applyNumberFormat="1" applyFont="1" applyBorder="1" applyAlignment="1">
      <alignment/>
    </xf>
    <xf numFmtId="42" fontId="128" fillId="0" borderId="15" xfId="44" applyNumberFormat="1" applyFont="1" applyBorder="1" applyAlignment="1">
      <alignment/>
    </xf>
    <xf numFmtId="42" fontId="132" fillId="0" borderId="0" xfId="44" applyNumberFormat="1" applyFont="1" applyBorder="1" applyAlignment="1">
      <alignment/>
    </xf>
    <xf numFmtId="42" fontId="132" fillId="0" borderId="16" xfId="44" applyNumberFormat="1" applyFont="1" applyBorder="1" applyAlignment="1">
      <alignment/>
    </xf>
    <xf numFmtId="42" fontId="127" fillId="0" borderId="17" xfId="44" applyNumberFormat="1" applyFont="1" applyBorder="1" applyAlignment="1">
      <alignment/>
    </xf>
    <xf numFmtId="42" fontId="127" fillId="0" borderId="16" xfId="44" applyNumberFormat="1" applyFont="1" applyBorder="1" applyAlignment="1">
      <alignment/>
    </xf>
    <xf numFmtId="42" fontId="128" fillId="0" borderId="17" xfId="44" applyNumberFormat="1" applyFont="1" applyBorder="1" applyAlignment="1">
      <alignment/>
    </xf>
    <xf numFmtId="42" fontId="127" fillId="0" borderId="15" xfId="44" applyNumberFormat="1" applyFont="1" applyBorder="1" applyAlignment="1">
      <alignment/>
    </xf>
    <xf numFmtId="42" fontId="128" fillId="0" borderId="14" xfId="44" applyNumberFormat="1" applyFont="1" applyBorder="1" applyAlignment="1">
      <alignment/>
    </xf>
    <xf numFmtId="42" fontId="128" fillId="0" borderId="18" xfId="44" applyNumberFormat="1" applyFont="1" applyBorder="1" applyAlignment="1">
      <alignment/>
    </xf>
    <xf numFmtId="42" fontId="128" fillId="0" borderId="16" xfId="44" applyNumberFormat="1" applyFont="1" applyBorder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7" fillId="0" borderId="10" xfId="0" applyFont="1" applyBorder="1" applyAlignment="1">
      <alignment/>
    </xf>
    <xf numFmtId="0" fontId="112" fillId="0" borderId="10" xfId="0" applyFont="1" applyBorder="1" applyAlignment="1">
      <alignment/>
    </xf>
    <xf numFmtId="0" fontId="117" fillId="0" borderId="19" xfId="0" applyFont="1" applyBorder="1" applyAlignment="1">
      <alignment/>
    </xf>
    <xf numFmtId="44" fontId="115" fillId="0" borderId="10" xfId="44" applyFont="1" applyBorder="1" applyAlignment="1">
      <alignment vertical="top" wrapText="1"/>
    </xf>
    <xf numFmtId="44" fontId="117" fillId="0" borderId="10" xfId="44" applyFont="1" applyBorder="1" applyAlignment="1">
      <alignment horizontal="right" vertical="top" wrapText="1"/>
    </xf>
    <xf numFmtId="44" fontId="117" fillId="0" borderId="10" xfId="44" applyFont="1" applyBorder="1" applyAlignment="1">
      <alignment/>
    </xf>
    <xf numFmtId="44" fontId="115" fillId="0" borderId="20" xfId="44" applyFont="1" applyBorder="1" applyAlignment="1">
      <alignment vertical="top" wrapText="1"/>
    </xf>
    <xf numFmtId="44" fontId="115" fillId="33" borderId="10" xfId="44" applyFont="1" applyFill="1" applyBorder="1" applyAlignment="1">
      <alignment vertical="top"/>
    </xf>
    <xf numFmtId="44" fontId="117" fillId="33" borderId="10" xfId="44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44" fontId="115" fillId="0" borderId="10" xfId="44" applyFont="1" applyBorder="1" applyAlignment="1">
      <alignment/>
    </xf>
    <xf numFmtId="44" fontId="117" fillId="0" borderId="10" xfId="44" applyFont="1" applyBorder="1" applyAlignment="1">
      <alignment horizontal="right"/>
    </xf>
    <xf numFmtId="44" fontId="112" fillId="0" borderId="10" xfId="44" applyFont="1" applyBorder="1" applyAlignment="1">
      <alignment vertical="top" wrapText="1"/>
    </xf>
    <xf numFmtId="44" fontId="117" fillId="0" borderId="19" xfId="44" applyFont="1" applyBorder="1" applyAlignment="1">
      <alignment horizontal="right" vertical="top" wrapText="1"/>
    </xf>
    <xf numFmtId="44" fontId="117" fillId="0" borderId="19" xfId="44" applyFont="1" applyBorder="1" applyAlignment="1">
      <alignment/>
    </xf>
    <xf numFmtId="44" fontId="134" fillId="0" borderId="0" xfId="44" applyFont="1" applyAlignment="1">
      <alignment/>
    </xf>
    <xf numFmtId="44" fontId="135" fillId="0" borderId="0" xfId="44" applyFont="1" applyBorder="1" applyAlignment="1">
      <alignment horizontal="center" vertical="top" wrapText="1"/>
    </xf>
    <xf numFmtId="44" fontId="10" fillId="0" borderId="0" xfId="44" applyFont="1" applyBorder="1" applyAlignment="1">
      <alignment horizontal="right" vertical="top" wrapText="1"/>
    </xf>
    <xf numFmtId="3" fontId="135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36" fillId="0" borderId="0" xfId="0" applyFont="1" applyAlignment="1">
      <alignment/>
    </xf>
    <xf numFmtId="0" fontId="9" fillId="0" borderId="0" xfId="0" applyFont="1" applyAlignment="1">
      <alignment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44" fontId="6" fillId="0" borderId="0" xfId="0" applyNumberFormat="1" applyFont="1" applyBorder="1" applyAlignment="1">
      <alignment horizontal="right"/>
    </xf>
    <xf numFmtId="0" fontId="133" fillId="0" borderId="21" xfId="0" applyFont="1" applyBorder="1" applyAlignment="1">
      <alignment horizontal="left" vertical="center" indent="1"/>
    </xf>
    <xf numFmtId="44" fontId="133" fillId="0" borderId="0" xfId="44" applyFont="1" applyBorder="1" applyAlignment="1">
      <alignment/>
    </xf>
    <xf numFmtId="44" fontId="133" fillId="0" borderId="17" xfId="44" applyFont="1" applyBorder="1" applyAlignment="1">
      <alignment/>
    </xf>
    <xf numFmtId="0" fontId="139" fillId="0" borderId="0" xfId="44" applyNumberFormat="1" applyFont="1" applyBorder="1" applyAlignment="1">
      <alignment/>
    </xf>
    <xf numFmtId="44" fontId="137" fillId="0" borderId="0" xfId="44" applyFont="1" applyBorder="1" applyAlignment="1">
      <alignment/>
    </xf>
    <xf numFmtId="42" fontId="133" fillId="0" borderId="0" xfId="44" applyNumberFormat="1" applyFont="1" applyBorder="1" applyAlignment="1">
      <alignment/>
    </xf>
    <xf numFmtId="42" fontId="9" fillId="0" borderId="0" xfId="44" applyNumberFormat="1" applyFont="1" applyBorder="1" applyAlignment="1">
      <alignment/>
    </xf>
    <xf numFmtId="6" fontId="133" fillId="0" borderId="0" xfId="0" applyNumberFormat="1" applyFont="1" applyAlignment="1">
      <alignment vertical="center"/>
    </xf>
    <xf numFmtId="42" fontId="137" fillId="0" borderId="0" xfId="44" applyNumberFormat="1" applyFont="1" applyBorder="1" applyAlignment="1">
      <alignment vertical="center"/>
    </xf>
    <xf numFmtId="0" fontId="140" fillId="0" borderId="0" xfId="0" applyFont="1" applyAlignment="1">
      <alignment/>
    </xf>
    <xf numFmtId="6" fontId="137" fillId="0" borderId="0" xfId="0" applyNumberFormat="1" applyFont="1" applyAlignment="1">
      <alignment vertical="center"/>
    </xf>
    <xf numFmtId="42" fontId="134" fillId="0" borderId="0" xfId="44" applyNumberFormat="1" applyFont="1" applyBorder="1" applyAlignment="1">
      <alignment/>
    </xf>
    <xf numFmtId="42" fontId="133" fillId="0" borderId="0" xfId="44" applyNumberFormat="1" applyFont="1" applyBorder="1" applyAlignment="1">
      <alignment vertical="center"/>
    </xf>
    <xf numFmtId="42" fontId="141" fillId="0" borderId="0" xfId="44" applyNumberFormat="1" applyFont="1" applyBorder="1" applyAlignment="1">
      <alignment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44" fontId="138" fillId="0" borderId="0" xfId="0" applyNumberFormat="1" applyFont="1" applyAlignment="1">
      <alignment/>
    </xf>
    <xf numFmtId="44" fontId="138" fillId="0" borderId="0" xfId="44" applyFont="1" applyBorder="1" applyAlignment="1">
      <alignment/>
    </xf>
    <xf numFmtId="2" fontId="134" fillId="0" borderId="0" xfId="44" applyNumberFormat="1" applyFont="1" applyAlignment="1">
      <alignment horizontal="center"/>
    </xf>
    <xf numFmtId="44" fontId="138" fillId="0" borderId="0" xfId="44" applyFont="1" applyAlignment="1">
      <alignment/>
    </xf>
    <xf numFmtId="10" fontId="138" fillId="0" borderId="0" xfId="44" applyNumberFormat="1" applyFont="1" applyAlignment="1">
      <alignment/>
    </xf>
    <xf numFmtId="44" fontId="133" fillId="0" borderId="0" xfId="44" applyFont="1" applyAlignment="1">
      <alignment/>
    </xf>
    <xf numFmtId="0" fontId="133" fillId="0" borderId="0" xfId="0" applyFont="1" applyAlignment="1">
      <alignment vertical="center"/>
    </xf>
    <xf numFmtId="44" fontId="144" fillId="0" borderId="0" xfId="44" applyFont="1" applyBorder="1" applyAlignment="1">
      <alignment/>
    </xf>
    <xf numFmtId="0" fontId="97" fillId="0" borderId="0" xfId="0" applyFont="1" applyAlignment="1">
      <alignment/>
    </xf>
    <xf numFmtId="0" fontId="133" fillId="0" borderId="0" xfId="0" applyFont="1" applyBorder="1" applyAlignment="1">
      <alignment/>
    </xf>
    <xf numFmtId="2" fontId="133" fillId="0" borderId="0" xfId="44" applyNumberFormat="1" applyFont="1" applyBorder="1" applyAlignment="1">
      <alignment/>
    </xf>
    <xf numFmtId="0" fontId="137" fillId="0" borderId="0" xfId="0" applyFont="1" applyBorder="1" applyAlignment="1">
      <alignment/>
    </xf>
    <xf numFmtId="0" fontId="137" fillId="0" borderId="0" xfId="0" applyFont="1" applyBorder="1" applyAlignment="1">
      <alignment vertical="center" wrapText="1"/>
    </xf>
    <xf numFmtId="44" fontId="138" fillId="0" borderId="0" xfId="0" applyNumberFormat="1" applyFont="1" applyBorder="1" applyAlignment="1">
      <alignment/>
    </xf>
    <xf numFmtId="9" fontId="138" fillId="0" borderId="0" xfId="57" applyFont="1" applyBorder="1" applyAlignment="1">
      <alignment/>
    </xf>
    <xf numFmtId="8" fontId="0" fillId="0" borderId="0" xfId="0" applyNumberFormat="1" applyAlignment="1">
      <alignment/>
    </xf>
    <xf numFmtId="8" fontId="97" fillId="0" borderId="0" xfId="0" applyNumberFormat="1" applyFont="1" applyAlignment="1">
      <alignment/>
    </xf>
    <xf numFmtId="0" fontId="145" fillId="0" borderId="0" xfId="0" applyFont="1" applyAlignment="1">
      <alignment/>
    </xf>
    <xf numFmtId="8" fontId="145" fillId="0" borderId="0" xfId="0" applyNumberFormat="1" applyFont="1" applyAlignment="1">
      <alignment/>
    </xf>
    <xf numFmtId="0" fontId="146" fillId="0" borderId="0" xfId="0" applyFont="1" applyAlignment="1">
      <alignment/>
    </xf>
    <xf numFmtId="8" fontId="146" fillId="0" borderId="0" xfId="0" applyNumberFormat="1" applyFont="1" applyAlignment="1">
      <alignment/>
    </xf>
    <xf numFmtId="0" fontId="97" fillId="0" borderId="0" xfId="0" applyFont="1" applyAlignment="1">
      <alignment wrapText="1"/>
    </xf>
    <xf numFmtId="0" fontId="145" fillId="0" borderId="0" xfId="0" applyFont="1" applyAlignment="1">
      <alignment wrapText="1"/>
    </xf>
    <xf numFmtId="0" fontId="146" fillId="0" borderId="0" xfId="0" applyFont="1" applyAlignment="1">
      <alignment wrapText="1"/>
    </xf>
    <xf numFmtId="0" fontId="0" fillId="0" borderId="0" xfId="0" applyAlignment="1">
      <alignment wrapText="1"/>
    </xf>
    <xf numFmtId="42" fontId="2" fillId="0" borderId="20" xfId="44" applyNumberFormat="1" applyFont="1" applyBorder="1" applyAlignment="1">
      <alignment/>
    </xf>
    <xf numFmtId="42" fontId="2" fillId="0" borderId="20" xfId="44" applyNumberFormat="1" applyFont="1" applyBorder="1" applyAlignment="1">
      <alignment vertical="center"/>
    </xf>
    <xf numFmtId="42" fontId="3" fillId="0" borderId="20" xfId="44" applyNumberFormat="1" applyFont="1" applyBorder="1" applyAlignment="1">
      <alignment vertical="center"/>
    </xf>
    <xf numFmtId="42" fontId="3" fillId="0" borderId="20" xfId="44" applyNumberFormat="1" applyFont="1" applyBorder="1" applyAlignment="1">
      <alignment vertical="center" wrapText="1"/>
    </xf>
    <xf numFmtId="42" fontId="2" fillId="0" borderId="20" xfId="44" applyNumberFormat="1" applyFont="1" applyBorder="1" applyAlignment="1">
      <alignment vertical="center" wrapText="1"/>
    </xf>
    <xf numFmtId="42" fontId="2" fillId="0" borderId="20" xfId="44" applyNumberFormat="1" applyFont="1" applyBorder="1" applyAlignment="1">
      <alignment horizontal="center" vertical="center" wrapText="1"/>
    </xf>
    <xf numFmtId="0" fontId="98" fillId="0" borderId="22" xfId="0" applyFont="1" applyBorder="1" applyAlignment="1">
      <alignment vertical="center" wrapText="1"/>
    </xf>
    <xf numFmtId="0" fontId="103" fillId="0" borderId="22" xfId="0" applyFont="1" applyBorder="1" applyAlignment="1">
      <alignment vertical="center" wrapText="1"/>
    </xf>
    <xf numFmtId="44" fontId="99" fillId="0" borderId="22" xfId="44" applyFont="1" applyBorder="1" applyAlignment="1">
      <alignment wrapText="1"/>
    </xf>
    <xf numFmtId="44" fontId="100" fillId="0" borderId="22" xfId="44" applyFont="1" applyBorder="1" applyAlignment="1">
      <alignment wrapText="1"/>
    </xf>
    <xf numFmtId="44" fontId="2" fillId="0" borderId="23" xfId="44" applyFont="1" applyBorder="1" applyAlignment="1">
      <alignment horizontal="center" wrapText="1"/>
    </xf>
    <xf numFmtId="0" fontId="102" fillId="0" borderId="24" xfId="0" applyFont="1" applyBorder="1" applyAlignment="1">
      <alignment vertical="center" wrapText="1"/>
    </xf>
    <xf numFmtId="42" fontId="104" fillId="0" borderId="24" xfId="44" applyNumberFormat="1" applyFont="1" applyBorder="1" applyAlignment="1">
      <alignment vertical="center" wrapText="1"/>
    </xf>
    <xf numFmtId="42" fontId="107" fillId="0" borderId="24" xfId="44" applyNumberFormat="1" applyFont="1" applyBorder="1" applyAlignment="1">
      <alignment vertical="center" wrapText="1"/>
    </xf>
    <xf numFmtId="42" fontId="101" fillId="0" borderId="24" xfId="44" applyNumberFormat="1" applyFont="1" applyBorder="1" applyAlignment="1">
      <alignment vertical="center" wrapText="1"/>
    </xf>
    <xf numFmtId="42" fontId="3" fillId="0" borderId="25" xfId="44" applyNumberFormat="1" applyFont="1" applyBorder="1" applyAlignment="1">
      <alignment vertical="center" wrapText="1"/>
    </xf>
    <xf numFmtId="0" fontId="147" fillId="0" borderId="0" xfId="0" applyFont="1" applyAlignment="1">
      <alignment horizontal="center"/>
    </xf>
    <xf numFmtId="0" fontId="148" fillId="0" borderId="19" xfId="0" applyFont="1" applyBorder="1" applyAlignment="1">
      <alignment/>
    </xf>
    <xf numFmtId="44" fontId="148" fillId="0" borderId="10" xfId="44" applyFont="1" applyBorder="1" applyAlignment="1">
      <alignment/>
    </xf>
    <xf numFmtId="44" fontId="148" fillId="0" borderId="10" xfId="44" applyFont="1" applyBorder="1" applyAlignment="1">
      <alignment horizontal="right"/>
    </xf>
    <xf numFmtId="44" fontId="148" fillId="0" borderId="19" xfId="44" applyFont="1" applyBorder="1" applyAlignment="1">
      <alignment/>
    </xf>
    <xf numFmtId="44" fontId="147" fillId="0" borderId="0" xfId="44" applyFont="1" applyBorder="1" applyAlignment="1">
      <alignment horizontal="center" vertical="top" wrapText="1"/>
    </xf>
    <xf numFmtId="3" fontId="147" fillId="0" borderId="0" xfId="0" applyNumberFormat="1" applyFont="1" applyBorder="1" applyAlignment="1">
      <alignment horizontal="center" vertical="top" wrapText="1"/>
    </xf>
    <xf numFmtId="0" fontId="149" fillId="0" borderId="0" xfId="0" applyFont="1" applyAlignment="1">
      <alignment/>
    </xf>
    <xf numFmtId="42" fontId="102" fillId="0" borderId="12" xfId="0" applyNumberFormat="1" applyFont="1" applyBorder="1" applyAlignment="1">
      <alignment vertical="top" wrapText="1"/>
    </xf>
    <xf numFmtId="42" fontId="98" fillId="0" borderId="12" xfId="0" applyNumberFormat="1" applyFont="1" applyBorder="1" applyAlignment="1">
      <alignment vertical="top" wrapText="1"/>
    </xf>
    <xf numFmtId="42" fontId="102" fillId="0" borderId="20" xfId="0" applyNumberFormat="1" applyFont="1" applyBorder="1" applyAlignment="1">
      <alignment horizontal="center"/>
    </xf>
    <xf numFmtId="42" fontId="98" fillId="0" borderId="20" xfId="44" applyNumberFormat="1" applyFont="1" applyBorder="1" applyAlignment="1">
      <alignment horizontal="center"/>
    </xf>
    <xf numFmtId="42" fontId="102" fillId="0" borderId="20" xfId="44" applyNumberFormat="1" applyFont="1" applyBorder="1" applyAlignment="1">
      <alignment horizontal="center" vertical="top" wrapText="1"/>
    </xf>
    <xf numFmtId="42" fontId="102" fillId="0" borderId="20" xfId="44" applyNumberFormat="1" applyFont="1" applyBorder="1" applyAlignment="1">
      <alignment horizontal="center"/>
    </xf>
    <xf numFmtId="42" fontId="98" fillId="0" borderId="26" xfId="0" applyNumberFormat="1" applyFont="1" applyBorder="1" applyAlignment="1">
      <alignment/>
    </xf>
    <xf numFmtId="42" fontId="103" fillId="0" borderId="22" xfId="0" applyNumberFormat="1" applyFont="1" applyBorder="1" applyAlignment="1">
      <alignment/>
    </xf>
    <xf numFmtId="42" fontId="99" fillId="0" borderId="22" xfId="0" applyNumberFormat="1" applyFont="1" applyBorder="1" applyAlignment="1">
      <alignment wrapText="1"/>
    </xf>
    <xf numFmtId="42" fontId="99" fillId="0" borderId="22" xfId="0" applyNumberFormat="1" applyFont="1" applyBorder="1" applyAlignment="1">
      <alignment horizontal="center" wrapText="1"/>
    </xf>
    <xf numFmtId="42" fontId="109" fillId="0" borderId="22" xfId="0" applyNumberFormat="1" applyFont="1" applyBorder="1" applyAlignment="1">
      <alignment horizontal="center" wrapText="1"/>
    </xf>
    <xf numFmtId="42" fontId="98" fillId="0" borderId="23" xfId="0" applyNumberFormat="1" applyFont="1" applyBorder="1" applyAlignment="1">
      <alignment horizontal="center" wrapText="1"/>
    </xf>
    <xf numFmtId="42" fontId="102" fillId="0" borderId="27" xfId="0" applyNumberFormat="1" applyFont="1" applyBorder="1" applyAlignment="1">
      <alignment vertical="top" wrapText="1"/>
    </xf>
    <xf numFmtId="42" fontId="104" fillId="0" borderId="24" xfId="44" applyNumberFormat="1" applyFont="1" applyBorder="1" applyAlignment="1">
      <alignment horizontal="right" vertical="top" wrapText="1"/>
    </xf>
    <xf numFmtId="42" fontId="107" fillId="0" borderId="24" xfId="44" applyNumberFormat="1" applyFont="1" applyBorder="1" applyAlignment="1">
      <alignment horizontal="center" vertical="top" wrapText="1"/>
    </xf>
    <xf numFmtId="42" fontId="108" fillId="0" borderId="24" xfId="44" applyNumberFormat="1" applyFont="1" applyBorder="1" applyAlignment="1">
      <alignment horizontal="center" vertical="top" wrapText="1"/>
    </xf>
    <xf numFmtId="42" fontId="102" fillId="0" borderId="25" xfId="44" applyNumberFormat="1" applyFont="1" applyBorder="1" applyAlignment="1">
      <alignment horizontal="center" vertical="top" wrapText="1"/>
    </xf>
    <xf numFmtId="42" fontId="5" fillId="0" borderId="12" xfId="0" applyNumberFormat="1" applyFont="1" applyBorder="1" applyAlignment="1">
      <alignment/>
    </xf>
    <xf numFmtId="42" fontId="6" fillId="0" borderId="12" xfId="0" applyNumberFormat="1" applyFont="1" applyBorder="1" applyAlignment="1">
      <alignment/>
    </xf>
    <xf numFmtId="42" fontId="6" fillId="33" borderId="12" xfId="0" applyNumberFormat="1" applyFont="1" applyFill="1" applyBorder="1" applyAlignment="1">
      <alignment vertical="top"/>
    </xf>
    <xf numFmtId="42" fontId="6" fillId="33" borderId="12" xfId="0" applyNumberFormat="1" applyFont="1" applyFill="1" applyBorder="1" applyAlignment="1">
      <alignment/>
    </xf>
    <xf numFmtId="42" fontId="6" fillId="0" borderId="12" xfId="0" applyNumberFormat="1" applyFont="1" applyBorder="1" applyAlignment="1">
      <alignment vertical="top"/>
    </xf>
    <xf numFmtId="42" fontId="6" fillId="0" borderId="12" xfId="0" applyNumberFormat="1" applyFont="1" applyBorder="1" applyAlignment="1">
      <alignment vertical="top" wrapText="1"/>
    </xf>
    <xf numFmtId="42" fontId="5" fillId="0" borderId="20" xfId="0" applyNumberFormat="1" applyFont="1" applyBorder="1" applyAlignment="1">
      <alignment/>
    </xf>
    <xf numFmtId="42" fontId="5" fillId="33" borderId="20" xfId="44" applyNumberFormat="1" applyFont="1" applyFill="1" applyBorder="1" applyAlignment="1">
      <alignment vertical="top"/>
    </xf>
    <xf numFmtId="42" fontId="5" fillId="33" borderId="20" xfId="44" applyNumberFormat="1" applyFont="1" applyFill="1" applyBorder="1" applyAlignment="1">
      <alignment/>
    </xf>
    <xf numFmtId="42" fontId="5" fillId="0" borderId="20" xfId="44" applyNumberFormat="1" applyFont="1" applyBorder="1" applyAlignment="1">
      <alignment/>
    </xf>
    <xf numFmtId="42" fontId="5" fillId="0" borderId="20" xfId="44" applyNumberFormat="1" applyFont="1" applyBorder="1" applyAlignment="1">
      <alignment vertical="top"/>
    </xf>
    <xf numFmtId="42" fontId="5" fillId="0" borderId="26" xfId="0" applyNumberFormat="1" applyFont="1" applyBorder="1" applyAlignment="1">
      <alignment/>
    </xf>
    <xf numFmtId="42" fontId="5" fillId="0" borderId="25" xfId="44" applyNumberFormat="1" applyFont="1" applyBorder="1" applyAlignment="1">
      <alignment/>
    </xf>
    <xf numFmtId="42" fontId="5" fillId="0" borderId="27" xfId="0" applyNumberFormat="1" applyFont="1" applyBorder="1" applyAlignment="1">
      <alignment/>
    </xf>
    <xf numFmtId="42" fontId="112" fillId="0" borderId="24" xfId="44" applyNumberFormat="1" applyFont="1" applyBorder="1" applyAlignment="1">
      <alignment/>
    </xf>
    <xf numFmtId="42" fontId="116" fillId="0" borderId="24" xfId="44" applyNumberFormat="1" applyFont="1" applyBorder="1" applyAlignment="1">
      <alignment/>
    </xf>
    <xf numFmtId="42" fontId="111" fillId="0" borderId="24" xfId="44" applyNumberFormat="1" applyFont="1" applyBorder="1" applyAlignment="1">
      <alignment/>
    </xf>
    <xf numFmtId="42" fontId="5" fillId="0" borderId="22" xfId="0" applyNumberFormat="1" applyFont="1" applyBorder="1" applyAlignment="1">
      <alignment horizontal="center" wrapText="1"/>
    </xf>
    <xf numFmtId="42" fontId="116" fillId="0" borderId="22" xfId="0" applyNumberFormat="1" applyFont="1" applyBorder="1" applyAlignment="1">
      <alignment horizontal="center" wrapText="1"/>
    </xf>
    <xf numFmtId="42" fontId="110" fillId="0" borderId="22" xfId="0" applyNumberFormat="1" applyFont="1" applyBorder="1" applyAlignment="1">
      <alignment horizontal="center" wrapText="1"/>
    </xf>
    <xf numFmtId="42" fontId="111" fillId="0" borderId="22" xfId="44" applyNumberFormat="1" applyFont="1" applyBorder="1" applyAlignment="1">
      <alignment horizontal="center" wrapText="1"/>
    </xf>
    <xf numFmtId="42" fontId="5" fillId="0" borderId="23" xfId="0" applyNumberFormat="1" applyFont="1" applyBorder="1" applyAlignment="1">
      <alignment horizontal="center" wrapText="1"/>
    </xf>
    <xf numFmtId="42" fontId="6" fillId="34" borderId="12" xfId="0" applyNumberFormat="1" applyFont="1" applyFill="1" applyBorder="1" applyAlignment="1">
      <alignment vertical="top"/>
    </xf>
    <xf numFmtId="42" fontId="115" fillId="34" borderId="10" xfId="44" applyNumberFormat="1" applyFont="1" applyFill="1" applyBorder="1" applyAlignment="1">
      <alignment vertical="top"/>
    </xf>
    <xf numFmtId="42" fontId="116" fillId="34" borderId="10" xfId="44" applyNumberFormat="1" applyFont="1" applyFill="1" applyBorder="1" applyAlignment="1">
      <alignment vertical="top"/>
    </xf>
    <xf numFmtId="42" fontId="110" fillId="34" borderId="10" xfId="44" applyNumberFormat="1" applyFont="1" applyFill="1" applyBorder="1" applyAlignment="1">
      <alignment vertical="top"/>
    </xf>
    <xf numFmtId="42" fontId="114" fillId="34" borderId="10" xfId="44" applyNumberFormat="1" applyFont="1" applyFill="1" applyBorder="1" applyAlignment="1">
      <alignment vertical="top"/>
    </xf>
    <xf numFmtId="42" fontId="5" fillId="34" borderId="20" xfId="44" applyNumberFormat="1" applyFont="1" applyFill="1" applyBorder="1" applyAlignment="1">
      <alignment vertical="top"/>
    </xf>
    <xf numFmtId="42" fontId="110" fillId="34" borderId="10" xfId="44" applyNumberFormat="1" applyFont="1" applyFill="1" applyBorder="1" applyAlignment="1">
      <alignment/>
    </xf>
    <xf numFmtId="42" fontId="5" fillId="34" borderId="20" xfId="44" applyNumberFormat="1" applyFont="1" applyFill="1" applyBorder="1" applyAlignment="1">
      <alignment/>
    </xf>
    <xf numFmtId="2" fontId="126" fillId="0" borderId="15" xfId="0" applyNumberFormat="1" applyFont="1" applyBorder="1" applyAlignment="1">
      <alignment/>
    </xf>
    <xf numFmtId="42" fontId="126" fillId="0" borderId="15" xfId="0" applyNumberFormat="1" applyFont="1" applyBorder="1" applyAlignment="1">
      <alignment/>
    </xf>
    <xf numFmtId="42" fontId="125" fillId="0" borderId="17" xfId="0" applyNumberFormat="1" applyFont="1" applyBorder="1" applyAlignment="1">
      <alignment/>
    </xf>
    <xf numFmtId="42" fontId="125" fillId="0" borderId="15" xfId="0" applyNumberFormat="1" applyFont="1" applyBorder="1" applyAlignment="1">
      <alignment/>
    </xf>
    <xf numFmtId="42" fontId="125" fillId="0" borderId="15" xfId="0" applyNumberFormat="1" applyFont="1" applyBorder="1" applyAlignment="1">
      <alignment wrapText="1"/>
    </xf>
    <xf numFmtId="42" fontId="126" fillId="0" borderId="17" xfId="0" applyNumberFormat="1" applyFont="1" applyBorder="1" applyAlignment="1">
      <alignment/>
    </xf>
    <xf numFmtId="2" fontId="79" fillId="0" borderId="13" xfId="0" applyNumberFormat="1" applyFont="1" applyBorder="1" applyAlignment="1">
      <alignment/>
    </xf>
    <xf numFmtId="42" fontId="57" fillId="0" borderId="13" xfId="44" applyNumberFormat="1" applyFont="1" applyBorder="1" applyAlignment="1">
      <alignment/>
    </xf>
    <xf numFmtId="42" fontId="57" fillId="0" borderId="0" xfId="44" applyNumberFormat="1" applyFont="1" applyBorder="1" applyAlignment="1">
      <alignment/>
    </xf>
    <xf numFmtId="42" fontId="125" fillId="0" borderId="28" xfId="0" applyNumberFormat="1" applyFont="1" applyBorder="1" applyAlignment="1">
      <alignment/>
    </xf>
    <xf numFmtId="42" fontId="129" fillId="0" borderId="29" xfId="0" applyNumberFormat="1" applyFont="1" applyBorder="1" applyAlignment="1">
      <alignment horizontal="right"/>
    </xf>
    <xf numFmtId="42" fontId="132" fillId="0" borderId="28" xfId="0" applyNumberFormat="1" applyFont="1" applyBorder="1" applyAlignment="1">
      <alignment horizontal="right"/>
    </xf>
    <xf numFmtId="42" fontId="127" fillId="0" borderId="29" xfId="0" applyNumberFormat="1" applyFont="1" applyBorder="1" applyAlignment="1">
      <alignment horizontal="right"/>
    </xf>
    <xf numFmtId="42" fontId="127" fillId="0" borderId="28" xfId="0" applyNumberFormat="1" applyFont="1" applyFill="1" applyBorder="1" applyAlignment="1">
      <alignment horizontal="right"/>
    </xf>
    <xf numFmtId="42" fontId="128" fillId="0" borderId="29" xfId="0" applyNumberFormat="1" applyFont="1" applyFill="1" applyBorder="1" applyAlignment="1">
      <alignment horizontal="right"/>
    </xf>
    <xf numFmtId="42" fontId="57" fillId="0" borderId="30" xfId="0" applyNumberFormat="1" applyFont="1" applyBorder="1" applyAlignment="1">
      <alignment horizontal="right"/>
    </xf>
    <xf numFmtId="42" fontId="126" fillId="0" borderId="31" xfId="0" applyNumberFormat="1" applyFont="1" applyBorder="1" applyAlignment="1">
      <alignment/>
    </xf>
    <xf numFmtId="42" fontId="129" fillId="0" borderId="32" xfId="44" applyNumberFormat="1" applyFont="1" applyBorder="1" applyAlignment="1">
      <alignment/>
    </xf>
    <xf numFmtId="42" fontId="129" fillId="0" borderId="18" xfId="44" applyNumberFormat="1" applyFont="1" applyBorder="1" applyAlignment="1">
      <alignment/>
    </xf>
    <xf numFmtId="42" fontId="130" fillId="0" borderId="31" xfId="44" applyNumberFormat="1" applyFont="1" applyBorder="1" applyAlignment="1">
      <alignment/>
    </xf>
    <xf numFmtId="42" fontId="131" fillId="0" borderId="18" xfId="44" applyNumberFormat="1" applyFont="1" applyBorder="1" applyAlignment="1">
      <alignment/>
    </xf>
    <xf numFmtId="42" fontId="79" fillId="0" borderId="33" xfId="44" applyNumberFormat="1" applyFont="1" applyBorder="1" applyAlignment="1">
      <alignment/>
    </xf>
    <xf numFmtId="0" fontId="118" fillId="0" borderId="12" xfId="0" applyFont="1" applyBorder="1" applyAlignment="1">
      <alignment/>
    </xf>
    <xf numFmtId="0" fontId="124" fillId="0" borderId="12" xfId="0" applyFont="1" applyBorder="1" applyAlignment="1">
      <alignment/>
    </xf>
    <xf numFmtId="0" fontId="118" fillId="0" borderId="12" xfId="0" applyFont="1" applyBorder="1" applyAlignment="1">
      <alignment horizontal="left" wrapText="1"/>
    </xf>
    <xf numFmtId="0" fontId="124" fillId="0" borderId="12" xfId="0" applyFont="1" applyBorder="1" applyAlignment="1">
      <alignment wrapText="1"/>
    </xf>
    <xf numFmtId="42" fontId="7" fillId="0" borderId="20" xfId="0" applyNumberFormat="1" applyFont="1" applyBorder="1" applyAlignment="1">
      <alignment/>
    </xf>
    <xf numFmtId="42" fontId="7" fillId="0" borderId="20" xfId="44" applyNumberFormat="1" applyFont="1" applyBorder="1" applyAlignment="1">
      <alignment/>
    </xf>
    <xf numFmtId="42" fontId="7" fillId="0" borderId="20" xfId="44" applyNumberFormat="1" applyFont="1" applyBorder="1" applyAlignment="1">
      <alignment horizontal="right"/>
    </xf>
    <xf numFmtId="42" fontId="8" fillId="0" borderId="20" xfId="44" applyNumberFormat="1" applyFont="1" applyBorder="1" applyAlignment="1">
      <alignment/>
    </xf>
    <xf numFmtId="0" fontId="118" fillId="0" borderId="26" xfId="0" applyFont="1" applyBorder="1" applyAlignment="1">
      <alignment/>
    </xf>
    <xf numFmtId="42" fontId="119" fillId="0" borderId="22" xfId="0" applyNumberFormat="1" applyFont="1" applyBorder="1" applyAlignment="1">
      <alignment/>
    </xf>
    <xf numFmtId="42" fontId="120" fillId="0" borderId="22" xfId="0" applyNumberFormat="1" applyFont="1" applyBorder="1" applyAlignment="1">
      <alignment/>
    </xf>
    <xf numFmtId="42" fontId="121" fillId="0" borderId="22" xfId="0" applyNumberFormat="1" applyFont="1" applyBorder="1" applyAlignment="1">
      <alignment/>
    </xf>
    <xf numFmtId="42" fontId="7" fillId="0" borderId="23" xfId="0" applyNumberFormat="1" applyFont="1" applyBorder="1" applyAlignment="1">
      <alignment/>
    </xf>
    <xf numFmtId="0" fontId="124" fillId="0" borderId="27" xfId="0" applyFont="1" applyBorder="1" applyAlignment="1">
      <alignment/>
    </xf>
    <xf numFmtId="42" fontId="122" fillId="0" borderId="24" xfId="44" applyNumberFormat="1" applyFont="1" applyBorder="1" applyAlignment="1">
      <alignment/>
    </xf>
    <xf numFmtId="42" fontId="123" fillId="0" borderId="24" xfId="44" applyNumberFormat="1" applyFont="1" applyBorder="1" applyAlignment="1">
      <alignment/>
    </xf>
    <xf numFmtId="42" fontId="121" fillId="0" borderId="24" xfId="44" applyNumberFormat="1" applyFont="1" applyBorder="1" applyAlignment="1">
      <alignment/>
    </xf>
    <xf numFmtId="42" fontId="8" fillId="0" borderId="25" xfId="44" applyNumberFormat="1" applyFont="1" applyBorder="1" applyAlignment="1">
      <alignment/>
    </xf>
    <xf numFmtId="169" fontId="119" fillId="0" borderId="0" xfId="0" applyNumberFormat="1" applyFont="1" applyAlignment="1">
      <alignment/>
    </xf>
    <xf numFmtId="13" fontId="120" fillId="0" borderId="10" xfId="0" applyNumberFormat="1" applyFont="1" applyBorder="1" applyAlignment="1">
      <alignment/>
    </xf>
    <xf numFmtId="0" fontId="150" fillId="0" borderId="12" xfId="0" applyFont="1" applyBorder="1" applyAlignment="1">
      <alignment/>
    </xf>
    <xf numFmtId="0" fontId="151" fillId="0" borderId="12" xfId="0" applyFont="1" applyBorder="1" applyAlignment="1">
      <alignment vertical="top" wrapText="1"/>
    </xf>
    <xf numFmtId="0" fontId="6" fillId="33" borderId="12" xfId="0" applyFont="1" applyFill="1" applyBorder="1" applyAlignment="1">
      <alignment vertical="top"/>
    </xf>
    <xf numFmtId="0" fontId="150" fillId="0" borderId="12" xfId="0" applyFont="1" applyBorder="1" applyAlignment="1">
      <alignment vertical="top" wrapText="1"/>
    </xf>
    <xf numFmtId="0" fontId="6" fillId="0" borderId="34" xfId="0" applyFont="1" applyBorder="1" applyAlignment="1">
      <alignment horizontal="right"/>
    </xf>
    <xf numFmtId="44" fontId="6" fillId="0" borderId="20" xfId="44" applyFont="1" applyBorder="1" applyAlignment="1">
      <alignment horizontal="right" vertical="top" wrapText="1"/>
    </xf>
    <xf numFmtId="44" fontId="6" fillId="33" borderId="20" xfId="44" applyFont="1" applyFill="1" applyBorder="1" applyAlignment="1">
      <alignment vertical="top"/>
    </xf>
    <xf numFmtId="44" fontId="6" fillId="0" borderId="20" xfId="44" applyFont="1" applyBorder="1" applyAlignment="1">
      <alignment horizontal="right"/>
    </xf>
    <xf numFmtId="44" fontId="6" fillId="0" borderId="34" xfId="44" applyFont="1" applyBorder="1" applyAlignment="1">
      <alignment horizontal="right" vertical="top" wrapText="1"/>
    </xf>
    <xf numFmtId="44" fontId="6" fillId="0" borderId="20" xfId="44" applyFont="1" applyBorder="1" applyAlignment="1">
      <alignment/>
    </xf>
    <xf numFmtId="0" fontId="151" fillId="0" borderId="26" xfId="0" applyFont="1" applyBorder="1" applyAlignment="1">
      <alignment/>
    </xf>
    <xf numFmtId="0" fontId="115" fillId="0" borderId="22" xfId="0" applyFont="1" applyBorder="1" applyAlignment="1">
      <alignment/>
    </xf>
    <xf numFmtId="0" fontId="117" fillId="0" borderId="22" xfId="0" applyFont="1" applyBorder="1" applyAlignment="1">
      <alignment/>
    </xf>
    <xf numFmtId="0" fontId="117" fillId="0" borderId="22" xfId="0" applyFont="1" applyBorder="1" applyAlignment="1">
      <alignment horizontal="center" wrapText="1"/>
    </xf>
    <xf numFmtId="0" fontId="148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right" wrapText="1"/>
    </xf>
    <xf numFmtId="0" fontId="150" fillId="0" borderId="27" xfId="0" applyFont="1" applyBorder="1" applyAlignment="1">
      <alignment vertical="top" wrapText="1"/>
    </xf>
    <xf numFmtId="44" fontId="115" fillId="0" borderId="24" xfId="44" applyFont="1" applyBorder="1" applyAlignment="1">
      <alignment horizontal="right" wrapText="1"/>
    </xf>
    <xf numFmtId="44" fontId="117" fillId="0" borderId="24" xfId="44" applyFont="1" applyBorder="1" applyAlignment="1">
      <alignment horizontal="right" wrapText="1"/>
    </xf>
    <xf numFmtId="44" fontId="148" fillId="0" borderId="24" xfId="44" applyFont="1" applyBorder="1" applyAlignment="1">
      <alignment horizontal="right" wrapText="1"/>
    </xf>
    <xf numFmtId="44" fontId="6" fillId="0" borderId="25" xfId="44" applyFont="1" applyBorder="1" applyAlignment="1">
      <alignment horizontal="right" wrapText="1"/>
    </xf>
    <xf numFmtId="0" fontId="6" fillId="34" borderId="12" xfId="0" applyFont="1" applyFill="1" applyBorder="1" applyAlignment="1">
      <alignment vertical="top"/>
    </xf>
    <xf numFmtId="44" fontId="115" fillId="34" borderId="10" xfId="44" applyFont="1" applyFill="1" applyBorder="1" applyAlignment="1">
      <alignment vertical="top"/>
    </xf>
    <xf numFmtId="44" fontId="117" fillId="34" borderId="10" xfId="44" applyFont="1" applyFill="1" applyBorder="1" applyAlignment="1">
      <alignment vertical="top"/>
    </xf>
    <xf numFmtId="44" fontId="148" fillId="34" borderId="10" xfId="44" applyFont="1" applyFill="1" applyBorder="1" applyAlignment="1">
      <alignment/>
    </xf>
    <xf numFmtId="44" fontId="6" fillId="34" borderId="20" xfId="44" applyFont="1" applyFill="1" applyBorder="1" applyAlignment="1">
      <alignment vertical="top"/>
    </xf>
    <xf numFmtId="0" fontId="102" fillId="0" borderId="0" xfId="0" applyFont="1" applyAlignment="1">
      <alignment horizontal="center" vertical="center"/>
    </xf>
    <xf numFmtId="0" fontId="124" fillId="0" borderId="0" xfId="0" applyFont="1" applyAlignment="1">
      <alignment horizontal="center"/>
    </xf>
    <xf numFmtId="0" fontId="141" fillId="0" borderId="33" xfId="0" applyFont="1" applyBorder="1" applyAlignment="1">
      <alignment horizontal="center" vertical="center" wrapText="1"/>
    </xf>
    <xf numFmtId="0" fontId="141" fillId="0" borderId="32" xfId="0" applyFont="1" applyBorder="1" applyAlignment="1">
      <alignment horizontal="center" vertical="center" wrapText="1"/>
    </xf>
    <xf numFmtId="0" fontId="141" fillId="0" borderId="31" xfId="0" applyFont="1" applyBorder="1" applyAlignment="1">
      <alignment horizontal="center" vertical="center" wrapText="1"/>
    </xf>
    <xf numFmtId="0" fontId="139" fillId="0" borderId="0" xfId="0" applyFont="1" applyBorder="1" applyAlignment="1">
      <alignment/>
    </xf>
    <xf numFmtId="0" fontId="137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141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 wrapText="1"/>
    </xf>
    <xf numFmtId="0" fontId="141" fillId="0" borderId="0" xfId="0" applyFont="1" applyBorder="1" applyAlignment="1">
      <alignment/>
    </xf>
    <xf numFmtId="44" fontId="134" fillId="0" borderId="0" xfId="0" applyNumberFormat="1" applyFont="1" applyBorder="1" applyAlignment="1">
      <alignment/>
    </xf>
    <xf numFmtId="0" fontId="139" fillId="0" borderId="0" xfId="44" applyNumberFormat="1" applyFont="1" applyBorder="1" applyAlignment="1">
      <alignment horizontal="right"/>
    </xf>
    <xf numFmtId="42" fontId="133" fillId="0" borderId="0" xfId="44" applyNumberFormat="1" applyFont="1" applyBorder="1" applyAlignment="1">
      <alignment horizontal="right" vertical="center"/>
    </xf>
    <xf numFmtId="0" fontId="134" fillId="0" borderId="0" xfId="0" applyFont="1" applyBorder="1" applyAlignment="1">
      <alignment/>
    </xf>
    <xf numFmtId="0" fontId="138" fillId="0" borderId="0" xfId="0" applyFont="1" applyBorder="1" applyAlignment="1">
      <alignment/>
    </xf>
    <xf numFmtId="2" fontId="134" fillId="0" borderId="0" xfId="44" applyNumberFormat="1" applyFont="1" applyBorder="1" applyAlignment="1">
      <alignment horizontal="left"/>
    </xf>
    <xf numFmtId="10" fontId="138" fillId="0" borderId="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J45" comment="" totalsRowShown="0">
  <autoFilter ref="A2:J45"/>
  <tableColumns count="10">
    <tableColumn id="1" name="Actual"/>
    <tableColumn id="2" name="2015/16"/>
    <tableColumn id="3" name="2016/17"/>
    <tableColumn id="4" name="2017/18"/>
    <tableColumn id="5" name="Budget 2018/19"/>
    <tableColumn id="6" name="Est. Actual 2018/19"/>
    <tableColumn id="7" name="Forecast 2019/20"/>
    <tableColumn id="8" name="Forecast 2020/21"/>
    <tableColumn id="9" name="Forecast 2021/22"/>
    <tableColumn id="10" name=" Budget 2019/2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J5" comment="" totalsRowShown="0">
  <autoFilter ref="A2:J5"/>
  <tableColumns count="10">
    <tableColumn id="1" name="Actuals"/>
    <tableColumn id="2" name="2015/16"/>
    <tableColumn id="3" name="2016/17"/>
    <tableColumn id="4" name="2017/18"/>
    <tableColumn id="5" name=" Budget 2018/19 "/>
    <tableColumn id="6" name=" Est Actual 18/19 "/>
    <tableColumn id="7" name=" Forecast 2019/20 "/>
    <tableColumn id="8" name=" Forecast 2020/21 "/>
    <tableColumn id="9" name=" Forecast 2021/22 "/>
    <tableColumn id="10" name="  Budget 2019/20 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J13" comment="" totalsRowShown="0">
  <autoFilter ref="A2:J13"/>
  <tableColumns count="10">
    <tableColumn id="1" name="Column1"/>
    <tableColumn id="2" name="2015/16"/>
    <tableColumn id="3" name="2016/17"/>
    <tableColumn id="4" name="2017/18"/>
    <tableColumn id="5" name="Budget 2018/19"/>
    <tableColumn id="6" name="Est. Actual 2018/1"/>
    <tableColumn id="7" name="Forecast 2019/20"/>
    <tableColumn id="8" name="Forecast 2020/21"/>
    <tableColumn id="9" name="Forecast 2021/22"/>
    <tableColumn id="10" name=" Budget 2019/20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2:J27" comment="" totalsRowShown="0">
  <autoFilter ref="A2:J27"/>
  <tableColumns count="10">
    <tableColumn id="1" name="Column1"/>
    <tableColumn id="2" name="Actual 2015/16"/>
    <tableColumn id="3" name="Actual 2016/17"/>
    <tableColumn id="4" name="Actual 2017/18"/>
    <tableColumn id="5" name="Budget 2018/19"/>
    <tableColumn id="6" name="Est.Actual 2018/19"/>
    <tableColumn id="7" name="Forecast 19/20"/>
    <tableColumn id="8" name="Forecast 20/21"/>
    <tableColumn id="9" name="Forecast 21/22"/>
    <tableColumn id="10" name="DRAFT Budget 2019/2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2:J24" comment="" totalsRowShown="0">
  <autoFilter ref="A2:J24"/>
  <tableColumns count="10">
    <tableColumn id="1" name="Column1"/>
    <tableColumn id="2" name="Actual"/>
    <tableColumn id="3" name="Actual2"/>
    <tableColumn id="4" name="Actual3"/>
    <tableColumn id="5" name="Budget"/>
    <tableColumn id="6" name="Est. Actual "/>
    <tableColumn id="7" name="Forecast "/>
    <tableColumn id="8" name="Forecast"/>
    <tableColumn id="9" name="Forecast4"/>
    <tableColumn id="10" name="Budget5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A2:J35" comment="" totalsRowShown="0">
  <autoFilter ref="A2:J35"/>
  <tableColumns count="10">
    <tableColumn id="1" name=" BUDGET 2019/20"/>
    <tableColumn id="2" name="Actual"/>
    <tableColumn id="3" name="Actual2"/>
    <tableColumn id="4" name="Actual3"/>
    <tableColumn id="5" name="Budget "/>
    <tableColumn id="6" name="Est. Actual "/>
    <tableColumn id="7" name="Forecast"/>
    <tableColumn id="8" name="Forecast4"/>
    <tableColumn id="9" name="Forecast5"/>
    <tableColumn id="10" name="Budget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12" name="Table12" displayName="Table12" ref="A2:J16" comment="" totalsRowShown="0">
  <autoFilter ref="A2:J16"/>
  <tableColumns count="10">
    <tableColumn id="1" name="Actuals"/>
    <tableColumn id="2" name="2015/16"/>
    <tableColumn id="3" name="2016/17"/>
    <tableColumn id="4" name="2017/18"/>
    <tableColumn id="5" name="Budget 18/19                                                                                                "/>
    <tableColumn id="6" name="Est. Actual 18/19"/>
    <tableColumn id="7" name="Forecast 2019/20"/>
    <tableColumn id="8" name="Forecast 2020/21"/>
    <tableColumn id="9" name="Forecast 2021/2022"/>
    <tableColumn id="10" name="Budget  19/20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20" name="Table20" displayName="Table20" ref="A3:C29" comment="" totalsRowShown="0">
  <autoFilter ref="A3:C29"/>
  <tableColumns count="3">
    <tableColumn id="1" name="Committee"/>
    <tableColumn id="2" name="2018/19"/>
    <tableColumn id="3" name="2019/2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40">
      <selection activeCell="I48" sqref="I48"/>
    </sheetView>
  </sheetViews>
  <sheetFormatPr defaultColWidth="14.57421875" defaultRowHeight="15"/>
  <cols>
    <col min="1" max="1" width="14.57421875" style="1" customWidth="1"/>
    <col min="2" max="2" width="11.8515625" style="15" customWidth="1"/>
    <col min="3" max="3" width="11.7109375" style="15" bestFit="1" customWidth="1"/>
    <col min="4" max="4" width="11.7109375" style="15" customWidth="1"/>
    <col min="5" max="5" width="10.7109375" style="2" customWidth="1"/>
    <col min="6" max="6" width="11.8515625" style="3" customWidth="1"/>
    <col min="7" max="7" width="12.140625" style="4" customWidth="1"/>
    <col min="8" max="8" width="10.8515625" style="4" customWidth="1"/>
    <col min="9" max="9" width="12.7109375" style="4" customWidth="1"/>
    <col min="10" max="10" width="12.8515625" style="41" customWidth="1"/>
    <col min="11" max="16384" width="14.57421875" style="1" customWidth="1"/>
  </cols>
  <sheetData>
    <row r="1" spans="1:10" ht="12">
      <c r="A1" s="372" t="s">
        <v>174</v>
      </c>
      <c r="B1" s="372"/>
      <c r="C1" s="372"/>
      <c r="D1" s="372"/>
      <c r="E1" s="372"/>
      <c r="F1" s="372"/>
      <c r="G1" s="5"/>
      <c r="H1" s="5"/>
      <c r="I1" s="5"/>
      <c r="J1" s="42"/>
    </row>
    <row r="2" spans="1:10" ht="31.5" customHeight="1">
      <c r="A2" s="239" t="s">
        <v>33</v>
      </c>
      <c r="B2" s="240" t="s">
        <v>35</v>
      </c>
      <c r="C2" s="240" t="s">
        <v>34</v>
      </c>
      <c r="D2" s="240" t="s">
        <v>47</v>
      </c>
      <c r="E2" s="241" t="s">
        <v>43</v>
      </c>
      <c r="F2" s="241" t="s">
        <v>44</v>
      </c>
      <c r="G2" s="242" t="s">
        <v>37</v>
      </c>
      <c r="H2" s="242" t="s">
        <v>38</v>
      </c>
      <c r="I2" s="242" t="s">
        <v>46</v>
      </c>
      <c r="J2" s="243" t="s">
        <v>45</v>
      </c>
    </row>
    <row r="3" spans="1:11" ht="12">
      <c r="A3" s="6" t="s">
        <v>26</v>
      </c>
      <c r="B3" s="24"/>
      <c r="C3" s="24"/>
      <c r="D3" s="24"/>
      <c r="E3" s="25">
        <v>189163</v>
      </c>
      <c r="F3" s="26">
        <v>189163</v>
      </c>
      <c r="G3" s="27">
        <v>194578</v>
      </c>
      <c r="H3" s="27">
        <f aca="true" t="shared" si="0" ref="H3:I5">G3*105%</f>
        <v>204306.9</v>
      </c>
      <c r="I3" s="27">
        <f t="shared" si="0"/>
        <v>214522.245</v>
      </c>
      <c r="J3" s="233">
        <v>197578</v>
      </c>
      <c r="K3" s="7"/>
    </row>
    <row r="4" spans="1:11" ht="12">
      <c r="A4" s="6" t="s">
        <v>0</v>
      </c>
      <c r="B4" s="24"/>
      <c r="C4" s="24"/>
      <c r="D4" s="24"/>
      <c r="E4" s="28">
        <v>44300</v>
      </c>
      <c r="F4" s="26">
        <v>38076</v>
      </c>
      <c r="G4" s="27">
        <v>36423</v>
      </c>
      <c r="H4" s="27">
        <f t="shared" si="0"/>
        <v>38244.15</v>
      </c>
      <c r="I4" s="27">
        <f t="shared" si="0"/>
        <v>40156.357500000006</v>
      </c>
      <c r="J4" s="234">
        <v>36757</v>
      </c>
      <c r="K4" s="8"/>
    </row>
    <row r="5" spans="1:10" ht="12">
      <c r="A5" s="6" t="s">
        <v>48</v>
      </c>
      <c r="B5" s="24"/>
      <c r="C5" s="24"/>
      <c r="D5" s="24">
        <v>67</v>
      </c>
      <c r="E5" s="28">
        <v>210</v>
      </c>
      <c r="F5" s="26">
        <v>210</v>
      </c>
      <c r="G5" s="27">
        <f>F5*105%</f>
        <v>220.5</v>
      </c>
      <c r="H5" s="27">
        <f t="shared" si="0"/>
        <v>231.525</v>
      </c>
      <c r="I5" s="27">
        <f t="shared" si="0"/>
        <v>243.10125000000002</v>
      </c>
      <c r="J5" s="234">
        <v>220</v>
      </c>
    </row>
    <row r="6" spans="1:10" ht="12">
      <c r="A6" s="9" t="s">
        <v>1</v>
      </c>
      <c r="B6" s="29">
        <v>203882</v>
      </c>
      <c r="C6" s="29">
        <v>206960</v>
      </c>
      <c r="D6" s="29">
        <v>254289</v>
      </c>
      <c r="E6" s="30">
        <f aca="true" t="shared" si="1" ref="E6:J6">SUM(E3:E5)</f>
        <v>233673</v>
      </c>
      <c r="F6" s="30">
        <f t="shared" si="1"/>
        <v>227449</v>
      </c>
      <c r="G6" s="31">
        <f t="shared" si="1"/>
        <v>231221.5</v>
      </c>
      <c r="H6" s="31">
        <f t="shared" si="1"/>
        <v>242782.57499999998</v>
      </c>
      <c r="I6" s="31">
        <f t="shared" si="1"/>
        <v>254921.70375000002</v>
      </c>
      <c r="J6" s="235">
        <f t="shared" si="1"/>
        <v>234555</v>
      </c>
    </row>
    <row r="7" spans="1:10" ht="12">
      <c r="A7" s="9" t="s">
        <v>2</v>
      </c>
      <c r="B7" s="29"/>
      <c r="C7" s="29"/>
      <c r="D7" s="29"/>
      <c r="E7" s="28"/>
      <c r="F7" s="26"/>
      <c r="G7" s="27"/>
      <c r="H7" s="27"/>
      <c r="I7" s="27"/>
      <c r="J7" s="234"/>
    </row>
    <row r="8" spans="1:11" ht="24">
      <c r="A8" s="6" t="s">
        <v>3</v>
      </c>
      <c r="B8" s="24">
        <v>1325</v>
      </c>
      <c r="C8" s="24">
        <v>1725</v>
      </c>
      <c r="D8" s="24">
        <v>1484</v>
      </c>
      <c r="E8" s="28">
        <v>1775</v>
      </c>
      <c r="F8" s="26">
        <v>1250</v>
      </c>
      <c r="G8" s="27">
        <f>F8*105%</f>
        <v>1312.5</v>
      </c>
      <c r="H8" s="27">
        <f aca="true" t="shared" si="2" ref="H8:I25">G8*105%</f>
        <v>1378.125</v>
      </c>
      <c r="I8" s="27">
        <f t="shared" si="2"/>
        <v>1447.03125</v>
      </c>
      <c r="J8" s="234">
        <v>1315</v>
      </c>
      <c r="K8" s="8"/>
    </row>
    <row r="9" spans="1:11" ht="12">
      <c r="A9" s="6" t="s">
        <v>178</v>
      </c>
      <c r="B9" s="24"/>
      <c r="C9" s="24"/>
      <c r="D9" s="24"/>
      <c r="E9" s="28"/>
      <c r="F9" s="26"/>
      <c r="G9" s="27"/>
      <c r="H9" s="27"/>
      <c r="I9" s="27"/>
      <c r="J9" s="234">
        <v>250</v>
      </c>
      <c r="K9" s="8"/>
    </row>
    <row r="10" spans="1:10" ht="12">
      <c r="A10" s="6" t="s">
        <v>4</v>
      </c>
      <c r="B10" s="24">
        <v>2349</v>
      </c>
      <c r="C10" s="24">
        <v>310</v>
      </c>
      <c r="D10" s="24">
        <v>2463</v>
      </c>
      <c r="E10" s="28">
        <v>2100</v>
      </c>
      <c r="F10" s="26">
        <v>2650</v>
      </c>
      <c r="G10" s="27">
        <f aca="true" t="shared" si="3" ref="G10:G31">F10*105%</f>
        <v>2782.5</v>
      </c>
      <c r="H10" s="27">
        <f t="shared" si="2"/>
        <v>2921.625</v>
      </c>
      <c r="I10" s="27">
        <f t="shared" si="2"/>
        <v>3067.70625</v>
      </c>
      <c r="J10" s="234">
        <v>2785</v>
      </c>
    </row>
    <row r="11" spans="1:11" ht="24">
      <c r="A11" s="6" t="s">
        <v>5</v>
      </c>
      <c r="B11" s="24">
        <v>2146</v>
      </c>
      <c r="C11" s="24">
        <v>1936</v>
      </c>
      <c r="D11" s="24">
        <v>1281</v>
      </c>
      <c r="E11" s="28">
        <v>1365</v>
      </c>
      <c r="F11" s="26">
        <v>1400</v>
      </c>
      <c r="G11" s="27">
        <f t="shared" si="3"/>
        <v>1470</v>
      </c>
      <c r="H11" s="27">
        <f t="shared" si="2"/>
        <v>1543.5</v>
      </c>
      <c r="I11" s="27">
        <f t="shared" si="2"/>
        <v>1620.6750000000002</v>
      </c>
      <c r="J11" s="234">
        <v>1470</v>
      </c>
      <c r="K11" s="8"/>
    </row>
    <row r="12" spans="1:11" s="12" customFormat="1" ht="12">
      <c r="A12" s="10" t="s">
        <v>6</v>
      </c>
      <c r="B12" s="24">
        <v>909</v>
      </c>
      <c r="C12" s="24">
        <v>801</v>
      </c>
      <c r="D12" s="24">
        <v>767</v>
      </c>
      <c r="E12" s="28">
        <v>900</v>
      </c>
      <c r="F12" s="26">
        <v>500</v>
      </c>
      <c r="G12" s="27">
        <f t="shared" si="3"/>
        <v>525</v>
      </c>
      <c r="H12" s="27">
        <f aca="true" t="shared" si="4" ref="H12:H20">G12*105%</f>
        <v>551.25</v>
      </c>
      <c r="I12" s="27">
        <f t="shared" si="2"/>
        <v>578.8125</v>
      </c>
      <c r="J12" s="234">
        <v>700</v>
      </c>
      <c r="K12" s="11"/>
    </row>
    <row r="13" spans="1:10" ht="12">
      <c r="A13" s="6" t="s">
        <v>7</v>
      </c>
      <c r="B13" s="24">
        <v>11989</v>
      </c>
      <c r="C13" s="24">
        <v>13673</v>
      </c>
      <c r="D13" s="24">
        <v>10512</v>
      </c>
      <c r="E13" s="28">
        <v>10500</v>
      </c>
      <c r="F13" s="26">
        <v>10676</v>
      </c>
      <c r="G13" s="27">
        <f t="shared" si="3"/>
        <v>11209.800000000001</v>
      </c>
      <c r="H13" s="27">
        <f t="shared" si="4"/>
        <v>11770.29</v>
      </c>
      <c r="I13" s="27">
        <f t="shared" si="2"/>
        <v>12358.804500000002</v>
      </c>
      <c r="J13" s="234">
        <v>11210</v>
      </c>
    </row>
    <row r="14" spans="1:11" ht="12">
      <c r="A14" s="6" t="s">
        <v>8</v>
      </c>
      <c r="B14" s="24">
        <v>180</v>
      </c>
      <c r="C14" s="24">
        <v>175</v>
      </c>
      <c r="D14" s="24">
        <v>48</v>
      </c>
      <c r="E14" s="28">
        <v>150</v>
      </c>
      <c r="F14" s="26">
        <v>25</v>
      </c>
      <c r="G14" s="27">
        <f t="shared" si="3"/>
        <v>26.25</v>
      </c>
      <c r="H14" s="27">
        <f t="shared" si="4"/>
        <v>27.5625</v>
      </c>
      <c r="I14" s="27">
        <f t="shared" si="2"/>
        <v>28.940625</v>
      </c>
      <c r="J14" s="234">
        <v>150</v>
      </c>
      <c r="K14" s="8"/>
    </row>
    <row r="15" spans="1:11" ht="12">
      <c r="A15" s="6" t="s">
        <v>9</v>
      </c>
      <c r="B15" s="24">
        <v>60</v>
      </c>
      <c r="C15" s="24">
        <v>0</v>
      </c>
      <c r="D15" s="24">
        <v>0</v>
      </c>
      <c r="E15" s="28">
        <v>200</v>
      </c>
      <c r="F15" s="26">
        <v>200</v>
      </c>
      <c r="G15" s="27">
        <f t="shared" si="3"/>
        <v>210</v>
      </c>
      <c r="H15" s="27">
        <f t="shared" si="4"/>
        <v>220.5</v>
      </c>
      <c r="I15" s="27">
        <f t="shared" si="2"/>
        <v>231.525</v>
      </c>
      <c r="J15" s="234">
        <v>200</v>
      </c>
      <c r="K15" s="8"/>
    </row>
    <row r="16" spans="1:11" ht="12">
      <c r="A16" s="6" t="s">
        <v>10</v>
      </c>
      <c r="B16" s="24">
        <v>296</v>
      </c>
      <c r="C16" s="24">
        <v>352</v>
      </c>
      <c r="D16" s="24">
        <v>14</v>
      </c>
      <c r="E16" s="28">
        <v>500</v>
      </c>
      <c r="F16" s="26">
        <v>400</v>
      </c>
      <c r="G16" s="27">
        <f t="shared" si="3"/>
        <v>420</v>
      </c>
      <c r="H16" s="27">
        <f t="shared" si="4"/>
        <v>441</v>
      </c>
      <c r="I16" s="27">
        <f t="shared" si="2"/>
        <v>463.05</v>
      </c>
      <c r="J16" s="234">
        <v>500</v>
      </c>
      <c r="K16" s="8"/>
    </row>
    <row r="17" spans="1:11" ht="12">
      <c r="A17" s="6" t="s">
        <v>176</v>
      </c>
      <c r="B17" s="24">
        <v>3626</v>
      </c>
      <c r="C17" s="24">
        <v>2335</v>
      </c>
      <c r="D17" s="24">
        <v>3834</v>
      </c>
      <c r="E17" s="28">
        <v>4200</v>
      </c>
      <c r="F17" s="26">
        <v>5500</v>
      </c>
      <c r="G17" s="27">
        <f t="shared" si="3"/>
        <v>5775</v>
      </c>
      <c r="H17" s="27">
        <f t="shared" si="4"/>
        <v>6063.75</v>
      </c>
      <c r="I17" s="27">
        <f t="shared" si="2"/>
        <v>6366.9375</v>
      </c>
      <c r="J17" s="234">
        <v>6000</v>
      </c>
      <c r="K17" s="8"/>
    </row>
    <row r="18" spans="1:11" ht="12">
      <c r="A18" s="6" t="s">
        <v>177</v>
      </c>
      <c r="B18" s="24"/>
      <c r="C18" s="24"/>
      <c r="D18" s="24"/>
      <c r="E18" s="28"/>
      <c r="F18" s="26"/>
      <c r="G18" s="27"/>
      <c r="H18" s="27"/>
      <c r="I18" s="27"/>
      <c r="J18" s="234">
        <v>3200</v>
      </c>
      <c r="K18" s="8"/>
    </row>
    <row r="19" spans="1:10" ht="24">
      <c r="A19" s="6" t="s">
        <v>40</v>
      </c>
      <c r="B19" s="24">
        <v>338</v>
      </c>
      <c r="C19" s="24">
        <v>667</v>
      </c>
      <c r="D19" s="24">
        <v>138</v>
      </c>
      <c r="E19" s="28">
        <v>300</v>
      </c>
      <c r="F19" s="26">
        <v>300</v>
      </c>
      <c r="G19" s="27">
        <f t="shared" si="3"/>
        <v>315</v>
      </c>
      <c r="H19" s="27">
        <f t="shared" si="4"/>
        <v>330.75</v>
      </c>
      <c r="I19" s="27">
        <f t="shared" si="2"/>
        <v>347.2875</v>
      </c>
      <c r="J19" s="234">
        <v>315</v>
      </c>
    </row>
    <row r="20" spans="1:11" ht="12">
      <c r="A20" s="6" t="s">
        <v>11</v>
      </c>
      <c r="B20" s="24">
        <v>2535</v>
      </c>
      <c r="C20" s="24">
        <v>1423</v>
      </c>
      <c r="D20" s="24">
        <v>1444</v>
      </c>
      <c r="E20" s="28">
        <v>1575</v>
      </c>
      <c r="F20" s="26">
        <v>1575</v>
      </c>
      <c r="G20" s="27">
        <f t="shared" si="3"/>
        <v>1653.75</v>
      </c>
      <c r="H20" s="27">
        <f t="shared" si="4"/>
        <v>1736.4375</v>
      </c>
      <c r="I20" s="27">
        <f t="shared" si="2"/>
        <v>1823.259375</v>
      </c>
      <c r="J20" s="234">
        <v>1655</v>
      </c>
      <c r="K20" s="8"/>
    </row>
    <row r="21" spans="1:11" ht="12">
      <c r="A21" s="6" t="s">
        <v>12</v>
      </c>
      <c r="B21" s="24">
        <v>115</v>
      </c>
      <c r="C21" s="24">
        <v>0</v>
      </c>
      <c r="D21" s="24"/>
      <c r="E21" s="28">
        <v>0</v>
      </c>
      <c r="F21" s="26">
        <v>0</v>
      </c>
      <c r="G21" s="27">
        <f t="shared" si="3"/>
        <v>0</v>
      </c>
      <c r="H21" s="27">
        <v>0</v>
      </c>
      <c r="I21" s="27">
        <f t="shared" si="2"/>
        <v>0</v>
      </c>
      <c r="J21" s="234">
        <v>7000</v>
      </c>
      <c r="K21" s="8"/>
    </row>
    <row r="22" spans="1:10" ht="12">
      <c r="A22" s="6" t="s">
        <v>13</v>
      </c>
      <c r="B22" s="24">
        <v>7932</v>
      </c>
      <c r="C22" s="24">
        <v>3582</v>
      </c>
      <c r="D22" s="24">
        <v>3103</v>
      </c>
      <c r="E22" s="28">
        <v>3675</v>
      </c>
      <c r="F22" s="26">
        <v>3675</v>
      </c>
      <c r="G22" s="27">
        <f t="shared" si="3"/>
        <v>3858.75</v>
      </c>
      <c r="H22" s="27">
        <f>G22*105%</f>
        <v>4051.6875</v>
      </c>
      <c r="I22" s="27">
        <f t="shared" si="2"/>
        <v>4254.271875</v>
      </c>
      <c r="J22" s="234">
        <v>3860</v>
      </c>
    </row>
    <row r="23" spans="1:11" ht="12">
      <c r="A23" s="6" t="s">
        <v>14</v>
      </c>
      <c r="B23" s="24">
        <v>486</v>
      </c>
      <c r="C23" s="24">
        <v>237</v>
      </c>
      <c r="D23" s="24">
        <v>166</v>
      </c>
      <c r="E23" s="28">
        <v>350</v>
      </c>
      <c r="F23" s="26">
        <v>350</v>
      </c>
      <c r="G23" s="27">
        <f t="shared" si="3"/>
        <v>367.5</v>
      </c>
      <c r="H23" s="27">
        <f>G23*105%</f>
        <v>385.875</v>
      </c>
      <c r="I23" s="27">
        <f t="shared" si="2"/>
        <v>405.16875000000005</v>
      </c>
      <c r="J23" s="234">
        <v>370</v>
      </c>
      <c r="K23" s="8"/>
    </row>
    <row r="24" spans="1:11" ht="12">
      <c r="A24" s="6" t="s">
        <v>15</v>
      </c>
      <c r="B24" s="24">
        <v>1927</v>
      </c>
      <c r="C24" s="24">
        <v>651</v>
      </c>
      <c r="D24" s="24">
        <v>1093</v>
      </c>
      <c r="E24" s="28">
        <v>630</v>
      </c>
      <c r="F24" s="26">
        <v>700</v>
      </c>
      <c r="G24" s="27">
        <f t="shared" si="3"/>
        <v>735</v>
      </c>
      <c r="H24" s="27">
        <f>G24*105%</f>
        <v>771.75</v>
      </c>
      <c r="I24" s="27">
        <f t="shared" si="2"/>
        <v>810.3375000000001</v>
      </c>
      <c r="J24" s="234">
        <v>735</v>
      </c>
      <c r="K24" s="8"/>
    </row>
    <row r="25" spans="1:10" ht="18.75" customHeight="1">
      <c r="A25" s="6" t="s">
        <v>31</v>
      </c>
      <c r="B25" s="24">
        <v>125</v>
      </c>
      <c r="C25" s="24">
        <v>0</v>
      </c>
      <c r="D25" s="24">
        <v>25</v>
      </c>
      <c r="E25" s="28">
        <v>32</v>
      </c>
      <c r="F25" s="26">
        <v>0</v>
      </c>
      <c r="G25" s="27">
        <f t="shared" si="3"/>
        <v>0</v>
      </c>
      <c r="H25" s="27">
        <f>G25*105%</f>
        <v>0</v>
      </c>
      <c r="I25" s="27">
        <f t="shared" si="2"/>
        <v>0</v>
      </c>
      <c r="J25" s="234">
        <v>0</v>
      </c>
    </row>
    <row r="26" spans="1:10" ht="24">
      <c r="A26" s="6" t="s">
        <v>32</v>
      </c>
      <c r="B26" s="24">
        <v>355</v>
      </c>
      <c r="C26" s="24">
        <v>240</v>
      </c>
      <c r="D26" s="24">
        <v>245</v>
      </c>
      <c r="E26" s="28">
        <v>700</v>
      </c>
      <c r="F26" s="26">
        <v>533</v>
      </c>
      <c r="G26" s="27">
        <f t="shared" si="3"/>
        <v>559.65</v>
      </c>
      <c r="H26" s="27">
        <f aca="true" t="shared" si="5" ref="H26:I31">G26*105%</f>
        <v>587.6325</v>
      </c>
      <c r="I26" s="27">
        <f t="shared" si="5"/>
        <v>617.014125</v>
      </c>
      <c r="J26" s="234">
        <v>700</v>
      </c>
    </row>
    <row r="27" spans="1:11" ht="24">
      <c r="A27" s="6" t="s">
        <v>16</v>
      </c>
      <c r="B27" s="24">
        <v>452</v>
      </c>
      <c r="C27" s="24">
        <v>228</v>
      </c>
      <c r="D27" s="24">
        <v>323</v>
      </c>
      <c r="E27" s="28">
        <v>300</v>
      </c>
      <c r="F27" s="26">
        <v>240</v>
      </c>
      <c r="G27" s="27">
        <f t="shared" si="3"/>
        <v>252</v>
      </c>
      <c r="H27" s="27">
        <f t="shared" si="5"/>
        <v>264.6</v>
      </c>
      <c r="I27" s="27">
        <f t="shared" si="5"/>
        <v>277.83000000000004</v>
      </c>
      <c r="J27" s="234">
        <v>300</v>
      </c>
      <c r="K27" s="8"/>
    </row>
    <row r="28" spans="1:11" ht="12">
      <c r="A28" s="6" t="s">
        <v>17</v>
      </c>
      <c r="B28" s="24">
        <v>3280</v>
      </c>
      <c r="C28" s="24">
        <v>3570</v>
      </c>
      <c r="D28" s="24">
        <v>4071</v>
      </c>
      <c r="E28" s="28">
        <v>4400</v>
      </c>
      <c r="F28" s="26">
        <v>4400</v>
      </c>
      <c r="G28" s="27">
        <f t="shared" si="3"/>
        <v>4620</v>
      </c>
      <c r="H28" s="27">
        <f t="shared" si="5"/>
        <v>4851</v>
      </c>
      <c r="I28" s="27">
        <f t="shared" si="5"/>
        <v>5093.55</v>
      </c>
      <c r="J28" s="234">
        <v>4620</v>
      </c>
      <c r="K28" s="8"/>
    </row>
    <row r="29" spans="1:10" ht="12">
      <c r="A29" s="6" t="s">
        <v>18</v>
      </c>
      <c r="B29" s="24">
        <v>2899</v>
      </c>
      <c r="C29" s="24">
        <v>2584</v>
      </c>
      <c r="D29" s="24">
        <v>2596</v>
      </c>
      <c r="E29" s="28">
        <v>2710</v>
      </c>
      <c r="F29" s="26">
        <v>2600</v>
      </c>
      <c r="G29" s="27">
        <f t="shared" si="3"/>
        <v>2730</v>
      </c>
      <c r="H29" s="27">
        <f t="shared" si="5"/>
        <v>2866.5</v>
      </c>
      <c r="I29" s="27">
        <f t="shared" si="5"/>
        <v>3009.8250000000003</v>
      </c>
      <c r="J29" s="234">
        <v>2710</v>
      </c>
    </row>
    <row r="30" spans="1:10" ht="24">
      <c r="A30" s="6" t="s">
        <v>19</v>
      </c>
      <c r="B30" s="24">
        <v>0</v>
      </c>
      <c r="C30" s="24">
        <v>0</v>
      </c>
      <c r="D30" s="24">
        <v>98</v>
      </c>
      <c r="E30" s="28">
        <v>315</v>
      </c>
      <c r="F30" s="26">
        <v>315</v>
      </c>
      <c r="G30" s="27">
        <f t="shared" si="3"/>
        <v>330.75</v>
      </c>
      <c r="H30" s="27">
        <f>G30*105%</f>
        <v>347.2875</v>
      </c>
      <c r="I30" s="27">
        <f t="shared" si="5"/>
        <v>364.651875</v>
      </c>
      <c r="J30" s="234">
        <v>330</v>
      </c>
    </row>
    <row r="31" spans="1:10" ht="24">
      <c r="A31" s="6" t="s">
        <v>42</v>
      </c>
      <c r="B31" s="24"/>
      <c r="C31" s="24"/>
      <c r="D31" s="24">
        <v>0</v>
      </c>
      <c r="E31" s="28">
        <v>180</v>
      </c>
      <c r="F31" s="26">
        <v>180</v>
      </c>
      <c r="G31" s="27">
        <f t="shared" si="3"/>
        <v>189</v>
      </c>
      <c r="H31" s="27">
        <f>G31*105%</f>
        <v>198.45000000000002</v>
      </c>
      <c r="I31" s="27">
        <f t="shared" si="5"/>
        <v>208.37250000000003</v>
      </c>
      <c r="J31" s="234">
        <v>180</v>
      </c>
    </row>
    <row r="32" spans="1:10" ht="24">
      <c r="A32" s="6" t="s">
        <v>39</v>
      </c>
      <c r="B32" s="24"/>
      <c r="C32" s="24"/>
      <c r="D32" s="24"/>
      <c r="E32" s="28">
        <v>16650</v>
      </c>
      <c r="F32" s="26">
        <v>16500</v>
      </c>
      <c r="G32" s="27">
        <v>16500</v>
      </c>
      <c r="H32" s="27">
        <v>16500</v>
      </c>
      <c r="I32" s="27">
        <v>16500</v>
      </c>
      <c r="J32" s="234">
        <v>21500</v>
      </c>
    </row>
    <row r="33" spans="1:10" ht="20.25" customHeight="1">
      <c r="A33" s="9" t="s">
        <v>28</v>
      </c>
      <c r="B33" s="29">
        <f>SUM(B8:B31)</f>
        <v>43324</v>
      </c>
      <c r="C33" s="29">
        <f>SUM(C8:C31)</f>
        <v>34489</v>
      </c>
      <c r="D33" s="29">
        <f>SUM(D8:D31)</f>
        <v>33705</v>
      </c>
      <c r="E33" s="32">
        <f aca="true" t="shared" si="6" ref="E33:J33">SUM(E8:E32)</f>
        <v>53507</v>
      </c>
      <c r="F33" s="32">
        <f t="shared" si="6"/>
        <v>53969</v>
      </c>
      <c r="G33" s="33">
        <f t="shared" si="6"/>
        <v>55842.450000000004</v>
      </c>
      <c r="H33" s="33">
        <f t="shared" si="6"/>
        <v>57809.572499999995</v>
      </c>
      <c r="I33" s="33">
        <f t="shared" si="6"/>
        <v>59875.051125000005</v>
      </c>
      <c r="J33" s="236">
        <f t="shared" si="6"/>
        <v>72055</v>
      </c>
    </row>
    <row r="34" spans="1:10" ht="12">
      <c r="A34" s="13" t="s">
        <v>25</v>
      </c>
      <c r="B34" s="34"/>
      <c r="C34" s="34"/>
      <c r="D34" s="34"/>
      <c r="E34" s="28"/>
      <c r="F34" s="35"/>
      <c r="G34" s="36"/>
      <c r="H34" s="36"/>
      <c r="I34" s="36"/>
      <c r="J34" s="234"/>
    </row>
    <row r="35" spans="1:10" ht="12">
      <c r="A35" s="14" t="s">
        <v>36</v>
      </c>
      <c r="B35" s="37">
        <v>123</v>
      </c>
      <c r="C35" s="38">
        <v>3519</v>
      </c>
      <c r="D35" s="38">
        <v>4671</v>
      </c>
      <c r="E35" s="28">
        <v>0</v>
      </c>
      <c r="F35" s="35">
        <v>1867</v>
      </c>
      <c r="G35" s="36">
        <v>0</v>
      </c>
      <c r="H35" s="36"/>
      <c r="I35" s="36"/>
      <c r="J35" s="234"/>
    </row>
    <row r="36" spans="1:10" ht="12">
      <c r="A36" s="6" t="s">
        <v>20</v>
      </c>
      <c r="B36" s="24">
        <v>182</v>
      </c>
      <c r="C36" s="24">
        <v>164</v>
      </c>
      <c r="D36" s="24">
        <v>121</v>
      </c>
      <c r="E36" s="28">
        <v>150</v>
      </c>
      <c r="F36" s="26">
        <v>70</v>
      </c>
      <c r="G36" s="27">
        <v>150</v>
      </c>
      <c r="H36" s="27">
        <v>150</v>
      </c>
      <c r="I36" s="27">
        <v>150</v>
      </c>
      <c r="J36" s="234">
        <v>150</v>
      </c>
    </row>
    <row r="37" spans="1:10" ht="12">
      <c r="A37" s="6" t="s">
        <v>21</v>
      </c>
      <c r="B37" s="24">
        <f aca="true" t="shared" si="7" ref="B37:H37">B36</f>
        <v>182</v>
      </c>
      <c r="C37" s="24">
        <f t="shared" si="7"/>
        <v>164</v>
      </c>
      <c r="D37" s="24">
        <f t="shared" si="7"/>
        <v>121</v>
      </c>
      <c r="E37" s="39">
        <f>E36</f>
        <v>150</v>
      </c>
      <c r="F37" s="39">
        <f>F36</f>
        <v>70</v>
      </c>
      <c r="G37" s="40">
        <f t="shared" si="7"/>
        <v>150</v>
      </c>
      <c r="H37" s="40">
        <f t="shared" si="7"/>
        <v>150</v>
      </c>
      <c r="I37" s="40">
        <v>150</v>
      </c>
      <c r="J37" s="237">
        <v>150</v>
      </c>
    </row>
    <row r="38" spans="1:10" ht="30.75" customHeight="1">
      <c r="A38" s="9" t="s">
        <v>22</v>
      </c>
      <c r="B38" s="29">
        <f aca="true" t="shared" si="8" ref="B38:J38">B33-B37</f>
        <v>43142</v>
      </c>
      <c r="C38" s="29">
        <f t="shared" si="8"/>
        <v>34325</v>
      </c>
      <c r="D38" s="29">
        <f t="shared" si="8"/>
        <v>33584</v>
      </c>
      <c r="E38" s="32">
        <f>E33-E37</f>
        <v>53357</v>
      </c>
      <c r="F38" s="32">
        <f>F33-F37</f>
        <v>53899</v>
      </c>
      <c r="G38" s="33">
        <f t="shared" si="8"/>
        <v>55692.450000000004</v>
      </c>
      <c r="H38" s="33">
        <f t="shared" si="8"/>
        <v>57659.572499999995</v>
      </c>
      <c r="I38" s="33">
        <f t="shared" si="8"/>
        <v>59725.051125000005</v>
      </c>
      <c r="J38" s="236">
        <f t="shared" si="8"/>
        <v>71905</v>
      </c>
    </row>
    <row r="39" spans="1:10" ht="22.5" customHeight="1">
      <c r="A39" s="9" t="s">
        <v>41</v>
      </c>
      <c r="B39" s="29">
        <f aca="true" t="shared" si="9" ref="B39:J39">(B38+B6)</f>
        <v>247024</v>
      </c>
      <c r="C39" s="29">
        <f t="shared" si="9"/>
        <v>241285</v>
      </c>
      <c r="D39" s="29">
        <f t="shared" si="9"/>
        <v>287873</v>
      </c>
      <c r="E39" s="32">
        <f t="shared" si="9"/>
        <v>287030</v>
      </c>
      <c r="F39" s="32">
        <f t="shared" si="9"/>
        <v>281348</v>
      </c>
      <c r="G39" s="33">
        <f t="shared" si="9"/>
        <v>286913.95</v>
      </c>
      <c r="H39" s="33">
        <f t="shared" si="9"/>
        <v>300442.14749999996</v>
      </c>
      <c r="I39" s="33">
        <f t="shared" si="9"/>
        <v>314646.75487500004</v>
      </c>
      <c r="J39" s="236">
        <f t="shared" si="9"/>
        <v>306460</v>
      </c>
    </row>
    <row r="40" spans="1:10" ht="21.75" customHeight="1">
      <c r="A40" s="6" t="s">
        <v>27</v>
      </c>
      <c r="B40" s="24"/>
      <c r="C40" s="24">
        <v>100</v>
      </c>
      <c r="D40" s="24">
        <v>500</v>
      </c>
      <c r="E40" s="28">
        <v>500</v>
      </c>
      <c r="F40" s="26">
        <v>0</v>
      </c>
      <c r="G40" s="27">
        <v>0</v>
      </c>
      <c r="H40" s="27">
        <v>0</v>
      </c>
      <c r="I40" s="27">
        <v>0</v>
      </c>
      <c r="J40" s="234">
        <v>0</v>
      </c>
    </row>
    <row r="41" spans="1:10" ht="30.75" customHeight="1">
      <c r="A41" s="6" t="s">
        <v>30</v>
      </c>
      <c r="B41" s="24"/>
      <c r="C41" s="24">
        <v>1000</v>
      </c>
      <c r="D41" s="24">
        <v>1000</v>
      </c>
      <c r="E41" s="28">
        <v>1000</v>
      </c>
      <c r="F41" s="26">
        <v>1000</v>
      </c>
      <c r="G41" s="27">
        <f aca="true" t="shared" si="10" ref="G41:I43">F41*105%</f>
        <v>1050</v>
      </c>
      <c r="H41" s="27">
        <f t="shared" si="10"/>
        <v>1102.5</v>
      </c>
      <c r="I41" s="27">
        <f t="shared" si="10"/>
        <v>1157.625</v>
      </c>
      <c r="J41" s="234">
        <v>1050</v>
      </c>
    </row>
    <row r="42" spans="1:10" ht="21" customHeight="1">
      <c r="A42" s="6" t="s">
        <v>49</v>
      </c>
      <c r="B42" s="24"/>
      <c r="C42" s="24"/>
      <c r="D42" s="24"/>
      <c r="E42" s="28"/>
      <c r="F42" s="26"/>
      <c r="G42" s="27"/>
      <c r="H42" s="27"/>
      <c r="I42" s="27"/>
      <c r="J42" s="234">
        <v>0</v>
      </c>
    </row>
    <row r="43" spans="1:10" ht="21.75" customHeight="1">
      <c r="A43" s="6" t="s">
        <v>29</v>
      </c>
      <c r="B43" s="24">
        <v>9205</v>
      </c>
      <c r="C43" s="24">
        <v>14969</v>
      </c>
      <c r="D43" s="24">
        <v>13197</v>
      </c>
      <c r="E43" s="26">
        <v>13500</v>
      </c>
      <c r="F43" s="39">
        <v>13500</v>
      </c>
      <c r="G43" s="27">
        <f t="shared" si="10"/>
        <v>14175</v>
      </c>
      <c r="H43" s="27">
        <f t="shared" si="10"/>
        <v>14883.75</v>
      </c>
      <c r="I43" s="27">
        <f t="shared" si="10"/>
        <v>15627.9375</v>
      </c>
      <c r="J43" s="238">
        <v>12000</v>
      </c>
    </row>
    <row r="44" spans="1:10" ht="12">
      <c r="A44" s="9" t="s">
        <v>23</v>
      </c>
      <c r="B44" s="29">
        <f aca="true" t="shared" si="11" ref="B44:J44">SUM(B40:B43)</f>
        <v>9205</v>
      </c>
      <c r="C44" s="29">
        <f t="shared" si="11"/>
        <v>16069</v>
      </c>
      <c r="D44" s="29">
        <f t="shared" si="11"/>
        <v>14697</v>
      </c>
      <c r="E44" s="32">
        <f>SUM(E40:E43)</f>
        <v>15000</v>
      </c>
      <c r="F44" s="32">
        <f>SUM(F40:F43)</f>
        <v>14500</v>
      </c>
      <c r="G44" s="33">
        <f>SUM(G40:G43)</f>
        <v>15225</v>
      </c>
      <c r="H44" s="33">
        <f>SUM(H40:H43)</f>
        <v>15986.25</v>
      </c>
      <c r="I44" s="33">
        <f t="shared" si="11"/>
        <v>16785.5625</v>
      </c>
      <c r="J44" s="236">
        <f t="shared" si="11"/>
        <v>13050</v>
      </c>
    </row>
    <row r="45" spans="1:10" ht="24">
      <c r="A45" s="244" t="s">
        <v>24</v>
      </c>
      <c r="B45" s="245">
        <f aca="true" t="shared" si="12" ref="B45:J45">SUM(B44+B33+B6-B37)</f>
        <v>256229</v>
      </c>
      <c r="C45" s="245">
        <f t="shared" si="12"/>
        <v>257354</v>
      </c>
      <c r="D45" s="245">
        <f t="shared" si="12"/>
        <v>302570</v>
      </c>
      <c r="E45" s="246">
        <f t="shared" si="12"/>
        <v>302030</v>
      </c>
      <c r="F45" s="246">
        <f t="shared" si="12"/>
        <v>295848</v>
      </c>
      <c r="G45" s="247">
        <f t="shared" si="12"/>
        <v>302138.95</v>
      </c>
      <c r="H45" s="247">
        <f t="shared" si="12"/>
        <v>316428.39749999996</v>
      </c>
      <c r="I45" s="247">
        <f t="shared" si="12"/>
        <v>331432.317375</v>
      </c>
      <c r="J45" s="248">
        <f t="shared" si="12"/>
        <v>319510</v>
      </c>
    </row>
    <row r="46" spans="2:4" ht="12">
      <c r="B46" s="16"/>
      <c r="C46" s="16"/>
      <c r="D46" s="16"/>
    </row>
    <row r="47" spans="2:4" ht="12">
      <c r="B47" s="16"/>
      <c r="C47" s="16"/>
      <c r="D47" s="16"/>
    </row>
    <row r="48" spans="2:4" ht="12">
      <c r="B48" s="16"/>
      <c r="C48" s="16"/>
      <c r="D48" s="16"/>
    </row>
    <row r="49" spans="1:4" ht="12">
      <c r="A49" s="17"/>
      <c r="B49" s="19"/>
      <c r="C49" s="19"/>
      <c r="D49" s="19"/>
    </row>
    <row r="50" spans="1:4" ht="12">
      <c r="A50" s="17"/>
      <c r="B50" s="19"/>
      <c r="C50" s="19"/>
      <c r="D50" s="19"/>
    </row>
    <row r="51" spans="1:4" ht="12">
      <c r="A51" s="17"/>
      <c r="B51" s="19"/>
      <c r="C51" s="19"/>
      <c r="D51" s="19"/>
    </row>
    <row r="52" spans="2:4" ht="12">
      <c r="B52" s="16"/>
      <c r="C52" s="16"/>
      <c r="D52" s="16"/>
    </row>
    <row r="53" spans="1:4" ht="12">
      <c r="A53" s="20"/>
      <c r="B53" s="21"/>
      <c r="C53" s="21"/>
      <c r="D53" s="21"/>
    </row>
    <row r="54" spans="1:4" ht="12">
      <c r="A54" s="22"/>
      <c r="B54" s="23"/>
      <c r="C54" s="23"/>
      <c r="D54" s="23"/>
    </row>
    <row r="55" spans="1:4" ht="12">
      <c r="A55" s="17"/>
      <c r="B55" s="19"/>
      <c r="C55" s="19"/>
      <c r="D55" s="19"/>
    </row>
    <row r="56" spans="1:4" ht="12">
      <c r="A56" s="17"/>
      <c r="B56" s="19"/>
      <c r="C56" s="19"/>
      <c r="D56" s="19"/>
    </row>
    <row r="57" spans="1:4" ht="12">
      <c r="A57" s="17"/>
      <c r="B57" s="18"/>
      <c r="C57" s="18"/>
      <c r="D57" s="1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9.28125" style="0" bestFit="1" customWidth="1"/>
    <col min="2" max="4" width="10.140625" style="216" bestFit="1" customWidth="1"/>
    <col min="5" max="5" width="10.57421875" style="225" customWidth="1"/>
    <col min="6" max="6" width="12.140625" style="225" customWidth="1"/>
    <col min="7" max="7" width="11.28125" style="227" customWidth="1"/>
    <col min="8" max="8" width="12.28125" style="227" customWidth="1"/>
    <col min="9" max="9" width="12.00390625" style="227" customWidth="1"/>
    <col min="10" max="10" width="12.421875" style="0" customWidth="1"/>
  </cols>
  <sheetData>
    <row r="1" ht="15">
      <c r="E1" s="225" t="s">
        <v>181</v>
      </c>
    </row>
    <row r="2" spans="1:10" ht="30">
      <c r="A2" t="s">
        <v>50</v>
      </c>
      <c r="B2" s="229" t="s">
        <v>35</v>
      </c>
      <c r="C2" s="229" t="s">
        <v>34</v>
      </c>
      <c r="D2" s="229" t="s">
        <v>47</v>
      </c>
      <c r="E2" s="230" t="s">
        <v>182</v>
      </c>
      <c r="F2" s="230" t="s">
        <v>183</v>
      </c>
      <c r="G2" s="231" t="s">
        <v>184</v>
      </c>
      <c r="H2" s="231" t="s">
        <v>185</v>
      </c>
      <c r="I2" s="231" t="s">
        <v>186</v>
      </c>
      <c r="J2" s="232" t="s">
        <v>187</v>
      </c>
    </row>
    <row r="3" spans="1:10" ht="15">
      <c r="A3" t="s">
        <v>51</v>
      </c>
      <c r="B3" s="224">
        <v>15793</v>
      </c>
      <c r="C3" s="224">
        <v>15377</v>
      </c>
      <c r="D3" s="224">
        <v>14960</v>
      </c>
      <c r="E3" s="226">
        <v>14543</v>
      </c>
      <c r="F3" s="226">
        <v>14543</v>
      </c>
      <c r="G3" s="228">
        <v>14021</v>
      </c>
      <c r="H3" s="228">
        <v>13710</v>
      </c>
      <c r="I3" s="228">
        <v>13399</v>
      </c>
      <c r="J3" s="223">
        <v>14021</v>
      </c>
    </row>
    <row r="4" spans="1:10" ht="15">
      <c r="A4" t="s">
        <v>52</v>
      </c>
      <c r="B4" s="224">
        <v>893</v>
      </c>
      <c r="C4" s="224">
        <v>1908</v>
      </c>
      <c r="D4" s="224">
        <v>1500</v>
      </c>
      <c r="E4" s="226">
        <v>2500</v>
      </c>
      <c r="F4" s="226">
        <v>1500</v>
      </c>
      <c r="G4" s="228">
        <v>1575</v>
      </c>
      <c r="H4" s="228">
        <v>1653.75</v>
      </c>
      <c r="I4" s="228">
        <v>1736.44</v>
      </c>
      <c r="J4" s="223">
        <v>2500</v>
      </c>
    </row>
    <row r="5" spans="1:10" ht="15">
      <c r="A5" t="s">
        <v>53</v>
      </c>
      <c r="B5" s="224">
        <v>16686</v>
      </c>
      <c r="C5" s="224">
        <v>17285</v>
      </c>
      <c r="D5" s="224">
        <v>16460</v>
      </c>
      <c r="E5" s="226">
        <v>17043</v>
      </c>
      <c r="F5" s="226">
        <v>16043</v>
      </c>
      <c r="G5" s="228">
        <v>15596</v>
      </c>
      <c r="H5" s="228">
        <v>15363.75</v>
      </c>
      <c r="I5" s="228">
        <v>15135.44</v>
      </c>
      <c r="J5" s="223">
        <v>16521</v>
      </c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8.00390625" style="43" customWidth="1"/>
    <col min="2" max="2" width="10.8515625" style="44" customWidth="1"/>
    <col min="3" max="4" width="10.421875" style="44" customWidth="1"/>
    <col min="5" max="5" width="9.140625" style="47" customWidth="1"/>
    <col min="6" max="6" width="9.8515625" style="48" customWidth="1"/>
    <col min="7" max="7" width="12.421875" style="49" customWidth="1"/>
    <col min="8" max="8" width="10.00390625" style="49" customWidth="1"/>
    <col min="9" max="9" width="11.28125" style="49" customWidth="1"/>
    <col min="10" max="10" width="12.57421875" style="50" customWidth="1"/>
    <col min="11" max="11" width="14.00390625" style="43" customWidth="1"/>
    <col min="12" max="16384" width="9.140625" style="43" customWidth="1"/>
  </cols>
  <sheetData>
    <row r="1" ht="15" customHeight="1">
      <c r="E1" s="48" t="s">
        <v>172</v>
      </c>
    </row>
    <row r="2" spans="1:10" ht="24">
      <c r="A2" s="263" t="s">
        <v>188</v>
      </c>
      <c r="B2" s="264" t="s">
        <v>35</v>
      </c>
      <c r="C2" s="264" t="s">
        <v>34</v>
      </c>
      <c r="D2" s="264" t="s">
        <v>47</v>
      </c>
      <c r="E2" s="265" t="s">
        <v>43</v>
      </c>
      <c r="F2" s="266" t="s">
        <v>54</v>
      </c>
      <c r="G2" s="267" t="s">
        <v>37</v>
      </c>
      <c r="H2" s="267" t="s">
        <v>38</v>
      </c>
      <c r="I2" s="267" t="s">
        <v>46</v>
      </c>
      <c r="J2" s="268" t="s">
        <v>45</v>
      </c>
    </row>
    <row r="3" spans="1:10" ht="12">
      <c r="A3" s="257" t="s">
        <v>55</v>
      </c>
      <c r="B3" s="51"/>
      <c r="C3" s="51"/>
      <c r="D3" s="51"/>
      <c r="E3" s="52"/>
      <c r="F3" s="53"/>
      <c r="G3" s="54"/>
      <c r="H3" s="54"/>
      <c r="I3" s="54"/>
      <c r="J3" s="259">
        <v>3</v>
      </c>
    </row>
    <row r="4" spans="1:11" ht="12">
      <c r="A4" s="258" t="s">
        <v>56</v>
      </c>
      <c r="B4" s="55">
        <v>3498</v>
      </c>
      <c r="C4" s="55">
        <v>3830</v>
      </c>
      <c r="D4" s="55">
        <v>3274</v>
      </c>
      <c r="E4" s="56">
        <v>3500</v>
      </c>
      <c r="F4" s="56">
        <v>3500</v>
      </c>
      <c r="G4" s="57">
        <f>SUM(B4:E4)/4</f>
        <v>3525.5</v>
      </c>
      <c r="H4" s="57">
        <f aca="true" t="shared" si="0" ref="H4:I6">G4*105%</f>
        <v>3701.775</v>
      </c>
      <c r="I4" s="57">
        <f t="shared" si="0"/>
        <v>3886.8637500000004</v>
      </c>
      <c r="J4" s="260">
        <v>3525</v>
      </c>
      <c r="K4" s="58"/>
    </row>
    <row r="5" spans="1:10" ht="12">
      <c r="A5" s="258" t="s">
        <v>9</v>
      </c>
      <c r="B5" s="55">
        <v>357</v>
      </c>
      <c r="C5" s="55">
        <v>297</v>
      </c>
      <c r="D5" s="55">
        <v>343</v>
      </c>
      <c r="E5" s="56">
        <v>400</v>
      </c>
      <c r="F5" s="56">
        <v>400</v>
      </c>
      <c r="G5" s="57">
        <v>400</v>
      </c>
      <c r="H5" s="57">
        <f t="shared" si="0"/>
        <v>420</v>
      </c>
      <c r="I5" s="57">
        <f t="shared" si="0"/>
        <v>441</v>
      </c>
      <c r="J5" s="260">
        <v>400</v>
      </c>
    </row>
    <row r="6" spans="1:10" ht="12">
      <c r="A6" s="258" t="s">
        <v>8</v>
      </c>
      <c r="B6" s="55">
        <v>283</v>
      </c>
      <c r="C6" s="55">
        <v>289</v>
      </c>
      <c r="D6" s="55">
        <v>374</v>
      </c>
      <c r="E6" s="56">
        <v>365</v>
      </c>
      <c r="F6" s="56">
        <v>440</v>
      </c>
      <c r="G6" s="57">
        <v>440</v>
      </c>
      <c r="H6" s="57">
        <f t="shared" si="0"/>
        <v>462</v>
      </c>
      <c r="I6" s="57">
        <f t="shared" si="0"/>
        <v>485.1</v>
      </c>
      <c r="J6" s="260">
        <v>440</v>
      </c>
    </row>
    <row r="7" spans="1:10" ht="12">
      <c r="A7" s="258" t="s">
        <v>179</v>
      </c>
      <c r="B7" s="55"/>
      <c r="C7" s="55"/>
      <c r="D7" s="55"/>
      <c r="E7" s="56"/>
      <c r="F7" s="56"/>
      <c r="G7" s="57">
        <v>1500</v>
      </c>
      <c r="H7" s="57">
        <v>1500</v>
      </c>
      <c r="I7" s="57">
        <v>1500</v>
      </c>
      <c r="J7" s="260">
        <v>1500</v>
      </c>
    </row>
    <row r="8" spans="1:10" ht="24">
      <c r="A8" s="257" t="s">
        <v>53</v>
      </c>
      <c r="B8" s="59">
        <f>SUM(B4:B6)</f>
        <v>4138</v>
      </c>
      <c r="C8" s="59">
        <f>SUM(C4:C6)</f>
        <v>4416</v>
      </c>
      <c r="D8" s="59">
        <f>SUM(D4:D6)</f>
        <v>3991</v>
      </c>
      <c r="E8" s="60">
        <f>SUM(E4:E6)</f>
        <v>4265</v>
      </c>
      <c r="F8" s="60">
        <f>SUM(F4:F6)</f>
        <v>4340</v>
      </c>
      <c r="G8" s="62">
        <f>SUM(G4:G7)</f>
        <v>5865.5</v>
      </c>
      <c r="H8" s="62">
        <f>SUM(H4:H7)</f>
        <v>6083.775</v>
      </c>
      <c r="I8" s="62">
        <f>SUM(I4:I7)</f>
        <v>6312.963750000001</v>
      </c>
      <c r="J8" s="261">
        <f>SUM(J4:J7)</f>
        <v>5865</v>
      </c>
    </row>
    <row r="9" spans="1:10" s="65" customFormat="1" ht="12">
      <c r="A9" s="257" t="s">
        <v>25</v>
      </c>
      <c r="B9" s="59"/>
      <c r="C9" s="59"/>
      <c r="D9" s="59"/>
      <c r="E9" s="63"/>
      <c r="F9" s="63"/>
      <c r="G9" s="64"/>
      <c r="H9" s="64"/>
      <c r="I9" s="64"/>
      <c r="J9" s="262"/>
    </row>
    <row r="10" spans="1:10" ht="12">
      <c r="A10" s="258" t="s">
        <v>57</v>
      </c>
      <c r="B10" s="55">
        <v>5088</v>
      </c>
      <c r="C10" s="55">
        <v>5394</v>
      </c>
      <c r="D10" s="55">
        <v>5359</v>
      </c>
      <c r="E10" s="56">
        <v>5500</v>
      </c>
      <c r="F10" s="56">
        <v>5500</v>
      </c>
      <c r="G10" s="57">
        <f>FORECAST(F14,B10:E10,B14:E14)</f>
        <v>5635.5</v>
      </c>
      <c r="H10" s="57">
        <f>G10*105%</f>
        <v>5917.275000000001</v>
      </c>
      <c r="I10" s="57">
        <f>H10*105%</f>
        <v>6213.138750000001</v>
      </c>
      <c r="J10" s="260">
        <v>5600</v>
      </c>
    </row>
    <row r="11" spans="1:10" ht="24">
      <c r="A11" s="258" t="s">
        <v>58</v>
      </c>
      <c r="B11" s="55">
        <v>1333</v>
      </c>
      <c r="C11" s="55">
        <v>889</v>
      </c>
      <c r="D11" s="55">
        <v>966</v>
      </c>
      <c r="E11" s="56">
        <v>925</v>
      </c>
      <c r="F11" s="56">
        <v>925</v>
      </c>
      <c r="G11" s="57">
        <f>FORECAST(F14,B11:E11,B14:E14)</f>
        <v>741.5</v>
      </c>
      <c r="H11" s="57">
        <f>G11*105%</f>
        <v>778.575</v>
      </c>
      <c r="I11" s="57">
        <f>H11*105%</f>
        <v>817.5037500000001</v>
      </c>
      <c r="J11" s="260">
        <v>750</v>
      </c>
    </row>
    <row r="12" spans="1:10" ht="12">
      <c r="A12" s="257" t="s">
        <v>21</v>
      </c>
      <c r="B12" s="59">
        <f aca="true" t="shared" si="1" ref="B12:J12">SUM(B10:B11)</f>
        <v>6421</v>
      </c>
      <c r="C12" s="59">
        <f t="shared" si="1"/>
        <v>6283</v>
      </c>
      <c r="D12" s="59">
        <f t="shared" si="1"/>
        <v>6325</v>
      </c>
      <c r="E12" s="60">
        <f t="shared" si="1"/>
        <v>6425</v>
      </c>
      <c r="F12" s="60">
        <f t="shared" si="1"/>
        <v>6425</v>
      </c>
      <c r="G12" s="61">
        <f t="shared" si="1"/>
        <v>6377</v>
      </c>
      <c r="H12" s="61">
        <f t="shared" si="1"/>
        <v>6695.85</v>
      </c>
      <c r="I12" s="61">
        <f t="shared" si="1"/>
        <v>7030.642500000001</v>
      </c>
      <c r="J12" s="261">
        <f t="shared" si="1"/>
        <v>6350</v>
      </c>
    </row>
    <row r="13" spans="1:10" ht="12">
      <c r="A13" s="269" t="s">
        <v>59</v>
      </c>
      <c r="B13" s="270">
        <f aca="true" t="shared" si="2" ref="B13:J13">SUM(B12-B8)</f>
        <v>2283</v>
      </c>
      <c r="C13" s="270">
        <f t="shared" si="2"/>
        <v>1867</v>
      </c>
      <c r="D13" s="270">
        <f t="shared" si="2"/>
        <v>2334</v>
      </c>
      <c r="E13" s="271">
        <f t="shared" si="2"/>
        <v>2160</v>
      </c>
      <c r="F13" s="271">
        <f t="shared" si="2"/>
        <v>2085</v>
      </c>
      <c r="G13" s="272">
        <f t="shared" si="2"/>
        <v>511.5</v>
      </c>
      <c r="H13" s="272">
        <f t="shared" si="2"/>
        <v>612.0750000000007</v>
      </c>
      <c r="I13" s="272">
        <f t="shared" si="2"/>
        <v>717.67875</v>
      </c>
      <c r="J13" s="273">
        <f t="shared" si="2"/>
        <v>485</v>
      </c>
    </row>
    <row r="14" spans="2:6" ht="12">
      <c r="B14" s="66">
        <v>2015</v>
      </c>
      <c r="C14" s="66">
        <v>2016</v>
      </c>
      <c r="D14" s="66">
        <v>2017</v>
      </c>
      <c r="E14" s="67">
        <v>2018</v>
      </c>
      <c r="F14" s="68">
        <v>2019</v>
      </c>
    </row>
    <row r="19" spans="1:9" ht="12">
      <c r="A19" s="65"/>
      <c r="B19" s="69"/>
      <c r="C19" s="69"/>
      <c r="D19" s="69"/>
      <c r="F19" s="45"/>
      <c r="G19" s="46"/>
      <c r="H19" s="46"/>
      <c r="I19" s="46"/>
    </row>
  </sheetData>
  <sheetProtection/>
  <printOptions/>
  <pageMargins left="0.7" right="0.7" top="0.75" bottom="0.75" header="0.3" footer="0.3"/>
  <pageSetup horizontalDpi="1200" verticalDpi="12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57421875" style="73" customWidth="1"/>
    <col min="2" max="3" width="11.28125" style="73" customWidth="1"/>
    <col min="4" max="4" width="12.00390625" style="73" customWidth="1"/>
    <col min="5" max="5" width="9.8515625" style="116" customWidth="1"/>
    <col min="6" max="6" width="11.140625" style="117" customWidth="1"/>
    <col min="7" max="7" width="8.421875" style="118" customWidth="1"/>
    <col min="8" max="8" width="8.57421875" style="118" customWidth="1"/>
    <col min="9" max="9" width="9.8515625" style="118" customWidth="1"/>
    <col min="10" max="10" width="14.7109375" style="86" customWidth="1"/>
    <col min="11" max="11" width="9.28125" style="73" bestFit="1" customWidth="1"/>
    <col min="12" max="16384" width="9.140625" style="73" customWidth="1"/>
  </cols>
  <sheetData>
    <row r="1" spans="1:10" ht="11.25">
      <c r="A1" s="70" t="s">
        <v>173</v>
      </c>
      <c r="B1" s="70"/>
      <c r="C1" s="70"/>
      <c r="D1" s="70"/>
      <c r="E1" s="71"/>
      <c r="F1" s="71"/>
      <c r="G1" s="72"/>
      <c r="H1" s="72"/>
      <c r="I1" s="72"/>
      <c r="J1" s="70"/>
    </row>
    <row r="2" spans="1:12" s="76" customFormat="1" ht="22.5">
      <c r="A2" s="285" t="s">
        <v>188</v>
      </c>
      <c r="B2" s="291" t="s">
        <v>61</v>
      </c>
      <c r="C2" s="291" t="s">
        <v>62</v>
      </c>
      <c r="D2" s="291" t="s">
        <v>63</v>
      </c>
      <c r="E2" s="292" t="s">
        <v>43</v>
      </c>
      <c r="F2" s="293" t="s">
        <v>64</v>
      </c>
      <c r="G2" s="294" t="s">
        <v>65</v>
      </c>
      <c r="H2" s="294" t="s">
        <v>66</v>
      </c>
      <c r="I2" s="294" t="s">
        <v>67</v>
      </c>
      <c r="J2" s="295" t="s">
        <v>68</v>
      </c>
      <c r="K2" s="74"/>
      <c r="L2" s="75"/>
    </row>
    <row r="3" spans="1:11" ht="11.25">
      <c r="A3" s="274" t="s">
        <v>69</v>
      </c>
      <c r="B3" s="77"/>
      <c r="C3" s="77"/>
      <c r="D3" s="77"/>
      <c r="E3" s="78"/>
      <c r="F3" s="79"/>
      <c r="G3" s="80"/>
      <c r="H3" s="80"/>
      <c r="I3" s="80"/>
      <c r="J3" s="280"/>
      <c r="K3" s="81"/>
    </row>
    <row r="4" spans="1:11" ht="11.25">
      <c r="A4" s="276" t="s">
        <v>70</v>
      </c>
      <c r="B4" s="82">
        <v>2560</v>
      </c>
      <c r="C4" s="82">
        <v>3692</v>
      </c>
      <c r="D4" s="82">
        <v>3733</v>
      </c>
      <c r="E4" s="83">
        <v>5000</v>
      </c>
      <c r="F4" s="84">
        <v>5000</v>
      </c>
      <c r="G4" s="85">
        <f>F4*105%</f>
        <v>5250</v>
      </c>
      <c r="H4" s="85">
        <f>G4*105%</f>
        <v>5512.5</v>
      </c>
      <c r="I4" s="85">
        <f>H4*105%</f>
        <v>5788.125</v>
      </c>
      <c r="J4" s="281">
        <v>5250</v>
      </c>
      <c r="K4" s="81"/>
    </row>
    <row r="5" spans="1:11" ht="11.25">
      <c r="A5" s="296" t="s">
        <v>71</v>
      </c>
      <c r="B5" s="297">
        <v>2749</v>
      </c>
      <c r="C5" s="297">
        <v>5448</v>
      </c>
      <c r="D5" s="297">
        <v>2977</v>
      </c>
      <c r="E5" s="298">
        <v>5000</v>
      </c>
      <c r="F5" s="299">
        <v>5000</v>
      </c>
      <c r="G5" s="300">
        <f>F5*105%</f>
        <v>5250</v>
      </c>
      <c r="H5" s="300">
        <f aca="true" t="shared" si="0" ref="H5:I20">G5*105%</f>
        <v>5512.5</v>
      </c>
      <c r="I5" s="300">
        <f t="shared" si="0"/>
        <v>5788.125</v>
      </c>
      <c r="J5" s="301">
        <v>5250</v>
      </c>
      <c r="K5" s="86"/>
    </row>
    <row r="6" spans="1:11" s="90" customFormat="1" ht="11.25">
      <c r="A6" s="277" t="s">
        <v>72</v>
      </c>
      <c r="B6" s="87">
        <v>180</v>
      </c>
      <c r="C6" s="87">
        <v>180</v>
      </c>
      <c r="D6" s="87">
        <v>180</v>
      </c>
      <c r="E6" s="88">
        <v>180</v>
      </c>
      <c r="F6" s="89">
        <v>180</v>
      </c>
      <c r="G6" s="85">
        <f aca="true" t="shared" si="1" ref="G6:G21">F6*105%</f>
        <v>189</v>
      </c>
      <c r="H6" s="85">
        <f t="shared" si="0"/>
        <v>198.45000000000002</v>
      </c>
      <c r="I6" s="85">
        <f t="shared" si="0"/>
        <v>208.37250000000003</v>
      </c>
      <c r="J6" s="282">
        <v>190</v>
      </c>
      <c r="K6" s="81"/>
    </row>
    <row r="7" spans="1:14" ht="11.25">
      <c r="A7" s="275" t="s">
        <v>73</v>
      </c>
      <c r="B7" s="91">
        <v>2667</v>
      </c>
      <c r="C7" s="91">
        <v>4035</v>
      </c>
      <c r="D7" s="91">
        <v>1970</v>
      </c>
      <c r="E7" s="92">
        <v>5500</v>
      </c>
      <c r="F7" s="93">
        <v>5250</v>
      </c>
      <c r="G7" s="300">
        <f t="shared" si="1"/>
        <v>5512.5</v>
      </c>
      <c r="H7" s="300">
        <f t="shared" si="0"/>
        <v>5788.125</v>
      </c>
      <c r="I7" s="300">
        <f t="shared" si="0"/>
        <v>6077.53125</v>
      </c>
      <c r="J7" s="283">
        <v>5500</v>
      </c>
      <c r="K7" s="94"/>
      <c r="L7" s="95"/>
      <c r="M7" s="95"/>
      <c r="N7" s="96"/>
    </row>
    <row r="8" spans="1:10" ht="11.25">
      <c r="A8" s="278" t="s">
        <v>74</v>
      </c>
      <c r="B8" s="97">
        <v>4806</v>
      </c>
      <c r="C8" s="97">
        <v>8539</v>
      </c>
      <c r="D8" s="97">
        <v>7223</v>
      </c>
      <c r="E8" s="98">
        <v>7500</v>
      </c>
      <c r="F8" s="99">
        <v>7500</v>
      </c>
      <c r="G8" s="85">
        <f t="shared" si="1"/>
        <v>7875</v>
      </c>
      <c r="H8" s="85">
        <f t="shared" si="0"/>
        <v>8268.75</v>
      </c>
      <c r="I8" s="85">
        <f t="shared" si="0"/>
        <v>8682.1875</v>
      </c>
      <c r="J8" s="284">
        <v>7900</v>
      </c>
    </row>
    <row r="9" spans="1:10" ht="11.25">
      <c r="A9" s="275" t="s">
        <v>75</v>
      </c>
      <c r="B9" s="91">
        <v>476</v>
      </c>
      <c r="C9" s="91">
        <v>305</v>
      </c>
      <c r="D9" s="91">
        <v>470</v>
      </c>
      <c r="E9" s="92">
        <v>400</v>
      </c>
      <c r="F9" s="93">
        <v>300</v>
      </c>
      <c r="G9" s="300">
        <f t="shared" si="1"/>
        <v>315</v>
      </c>
      <c r="H9" s="300">
        <f t="shared" si="0"/>
        <v>330.75</v>
      </c>
      <c r="I9" s="300">
        <f t="shared" si="0"/>
        <v>347.2875</v>
      </c>
      <c r="J9" s="283">
        <v>400</v>
      </c>
    </row>
    <row r="10" spans="1:10" s="90" customFormat="1" ht="11.25">
      <c r="A10" s="277" t="s">
        <v>14</v>
      </c>
      <c r="B10" s="87">
        <v>87</v>
      </c>
      <c r="C10" s="87">
        <v>260</v>
      </c>
      <c r="D10" s="87">
        <v>178</v>
      </c>
      <c r="E10" s="88">
        <v>440</v>
      </c>
      <c r="F10" s="89">
        <v>400</v>
      </c>
      <c r="G10" s="85">
        <f t="shared" si="1"/>
        <v>420</v>
      </c>
      <c r="H10" s="85">
        <f t="shared" si="0"/>
        <v>441</v>
      </c>
      <c r="I10" s="85">
        <f t="shared" si="0"/>
        <v>463.05</v>
      </c>
      <c r="J10" s="282">
        <v>440</v>
      </c>
    </row>
    <row r="11" spans="1:13" ht="11.25">
      <c r="A11" s="296" t="s">
        <v>76</v>
      </c>
      <c r="B11" s="297">
        <v>72</v>
      </c>
      <c r="C11" s="297">
        <v>65</v>
      </c>
      <c r="D11" s="297">
        <v>103</v>
      </c>
      <c r="E11" s="298">
        <v>160</v>
      </c>
      <c r="F11" s="299">
        <v>160</v>
      </c>
      <c r="G11" s="300">
        <f t="shared" si="1"/>
        <v>168</v>
      </c>
      <c r="H11" s="300">
        <f t="shared" si="0"/>
        <v>176.4</v>
      </c>
      <c r="I11" s="300">
        <f t="shared" si="0"/>
        <v>185.22000000000003</v>
      </c>
      <c r="J11" s="301">
        <v>170</v>
      </c>
      <c r="L11" s="76"/>
      <c r="M11" s="76"/>
    </row>
    <row r="12" spans="1:13" ht="11.25">
      <c r="A12" s="275" t="s">
        <v>77</v>
      </c>
      <c r="B12" s="91">
        <v>380</v>
      </c>
      <c r="C12" s="91">
        <v>50</v>
      </c>
      <c r="D12" s="91">
        <v>25</v>
      </c>
      <c r="E12" s="92">
        <v>500</v>
      </c>
      <c r="F12" s="93">
        <v>260</v>
      </c>
      <c r="G12" s="85">
        <f t="shared" si="1"/>
        <v>273</v>
      </c>
      <c r="H12" s="85">
        <f t="shared" si="0"/>
        <v>286.65000000000003</v>
      </c>
      <c r="I12" s="85">
        <f t="shared" si="0"/>
        <v>300.9825000000001</v>
      </c>
      <c r="J12" s="283">
        <v>500</v>
      </c>
      <c r="L12" s="76"/>
      <c r="M12" s="76"/>
    </row>
    <row r="13" spans="1:13" ht="11.25">
      <c r="A13" s="275" t="s">
        <v>78</v>
      </c>
      <c r="B13" s="91">
        <v>0</v>
      </c>
      <c r="C13" s="91">
        <v>0</v>
      </c>
      <c r="D13" s="91">
        <v>0</v>
      </c>
      <c r="E13" s="92">
        <v>500</v>
      </c>
      <c r="F13" s="302">
        <v>500</v>
      </c>
      <c r="G13" s="300">
        <f t="shared" si="1"/>
        <v>525</v>
      </c>
      <c r="H13" s="300">
        <f t="shared" si="0"/>
        <v>551.25</v>
      </c>
      <c r="I13" s="300">
        <f t="shared" si="0"/>
        <v>578.8125</v>
      </c>
      <c r="J13" s="283">
        <v>500</v>
      </c>
      <c r="L13" s="76"/>
      <c r="M13" s="76"/>
    </row>
    <row r="14" spans="1:13" ht="11.25">
      <c r="A14" s="275" t="s">
        <v>79</v>
      </c>
      <c r="B14" s="91">
        <v>884</v>
      </c>
      <c r="C14" s="91">
        <v>822</v>
      </c>
      <c r="D14" s="91">
        <v>763</v>
      </c>
      <c r="E14" s="88">
        <v>1200</v>
      </c>
      <c r="F14" s="89">
        <v>1000</v>
      </c>
      <c r="G14" s="85">
        <f t="shared" si="1"/>
        <v>1050</v>
      </c>
      <c r="H14" s="85">
        <f t="shared" si="0"/>
        <v>1102.5</v>
      </c>
      <c r="I14" s="85">
        <f t="shared" si="0"/>
        <v>1157.625</v>
      </c>
      <c r="J14" s="282">
        <v>1050</v>
      </c>
      <c r="L14" s="76"/>
      <c r="M14" s="76"/>
    </row>
    <row r="15" spans="1:13" ht="11.25">
      <c r="A15" s="278" t="s">
        <v>80</v>
      </c>
      <c r="B15" s="97">
        <v>147</v>
      </c>
      <c r="C15" s="97">
        <v>0</v>
      </c>
      <c r="D15" s="97">
        <v>650</v>
      </c>
      <c r="E15" s="98">
        <v>500</v>
      </c>
      <c r="F15" s="299">
        <v>500</v>
      </c>
      <c r="G15" s="300">
        <f t="shared" si="1"/>
        <v>525</v>
      </c>
      <c r="H15" s="300">
        <f t="shared" si="0"/>
        <v>551.25</v>
      </c>
      <c r="I15" s="300">
        <f t="shared" si="0"/>
        <v>578.8125</v>
      </c>
      <c r="J15" s="284">
        <v>525</v>
      </c>
      <c r="L15" s="76"/>
      <c r="M15" s="76"/>
    </row>
    <row r="16" spans="1:13" ht="11.25">
      <c r="A16" s="275" t="s">
        <v>81</v>
      </c>
      <c r="B16" s="91">
        <v>176</v>
      </c>
      <c r="C16" s="91">
        <v>160</v>
      </c>
      <c r="D16" s="91">
        <v>170</v>
      </c>
      <c r="E16" s="92">
        <v>200</v>
      </c>
      <c r="F16" s="93">
        <v>250</v>
      </c>
      <c r="G16" s="85">
        <f t="shared" si="1"/>
        <v>262.5</v>
      </c>
      <c r="H16" s="85">
        <f t="shared" si="0"/>
        <v>275.625</v>
      </c>
      <c r="I16" s="85">
        <f t="shared" si="0"/>
        <v>289.40625</v>
      </c>
      <c r="J16" s="283">
        <v>250</v>
      </c>
      <c r="L16" s="76"/>
      <c r="M16" s="76"/>
    </row>
    <row r="17" spans="1:13" ht="11.25">
      <c r="A17" s="275" t="s">
        <v>82</v>
      </c>
      <c r="B17" s="91">
        <v>44</v>
      </c>
      <c r="C17" s="91">
        <v>45</v>
      </c>
      <c r="D17" s="91">
        <v>0</v>
      </c>
      <c r="E17" s="92">
        <v>70</v>
      </c>
      <c r="F17" s="302">
        <v>70</v>
      </c>
      <c r="G17" s="300">
        <f t="shared" si="1"/>
        <v>73.5</v>
      </c>
      <c r="H17" s="300">
        <f t="shared" si="0"/>
        <v>77.175</v>
      </c>
      <c r="I17" s="300">
        <f t="shared" si="0"/>
        <v>81.03375</v>
      </c>
      <c r="J17" s="303">
        <v>75</v>
      </c>
      <c r="L17" s="76"/>
      <c r="M17" s="76"/>
    </row>
    <row r="18" spans="1:13" ht="11.25">
      <c r="A18" s="275" t="s">
        <v>83</v>
      </c>
      <c r="B18" s="91">
        <v>509</v>
      </c>
      <c r="C18" s="91">
        <v>487</v>
      </c>
      <c r="D18" s="91">
        <v>751</v>
      </c>
      <c r="E18" s="92">
        <v>700</v>
      </c>
      <c r="F18" s="93">
        <v>700</v>
      </c>
      <c r="G18" s="85">
        <f t="shared" si="1"/>
        <v>735</v>
      </c>
      <c r="H18" s="85">
        <f t="shared" si="0"/>
        <v>771.75</v>
      </c>
      <c r="I18" s="85">
        <f t="shared" si="0"/>
        <v>810.3375000000001</v>
      </c>
      <c r="J18" s="283">
        <v>735</v>
      </c>
      <c r="L18" s="76"/>
      <c r="M18" s="76"/>
    </row>
    <row r="19" spans="1:13" ht="11.25">
      <c r="A19" s="279" t="s">
        <v>189</v>
      </c>
      <c r="B19" s="100">
        <v>738</v>
      </c>
      <c r="C19" s="100">
        <v>497</v>
      </c>
      <c r="D19" s="100">
        <v>678</v>
      </c>
      <c r="E19" s="98">
        <v>800</v>
      </c>
      <c r="F19" s="299">
        <v>800</v>
      </c>
      <c r="G19" s="300">
        <f t="shared" si="1"/>
        <v>840</v>
      </c>
      <c r="H19" s="300">
        <f t="shared" si="0"/>
        <v>882</v>
      </c>
      <c r="I19" s="300">
        <f t="shared" si="0"/>
        <v>926.1</v>
      </c>
      <c r="J19" s="301">
        <v>840</v>
      </c>
      <c r="K19" s="101"/>
      <c r="L19" s="76"/>
      <c r="M19" s="76"/>
    </row>
    <row r="20" spans="1:13" ht="11.25">
      <c r="A20" s="279" t="s">
        <v>84</v>
      </c>
      <c r="B20" s="100"/>
      <c r="C20" s="100"/>
      <c r="D20" s="100"/>
      <c r="E20" s="98">
        <v>600</v>
      </c>
      <c r="F20" s="99">
        <v>600</v>
      </c>
      <c r="G20" s="85">
        <f t="shared" si="1"/>
        <v>630</v>
      </c>
      <c r="H20" s="85">
        <f t="shared" si="0"/>
        <v>661.5</v>
      </c>
      <c r="I20" s="85">
        <f t="shared" si="0"/>
        <v>694.575</v>
      </c>
      <c r="J20" s="284">
        <v>600</v>
      </c>
      <c r="K20" s="101"/>
      <c r="L20" s="76"/>
      <c r="M20" s="76"/>
    </row>
    <row r="21" spans="1:13" s="90" customFormat="1" ht="11.25">
      <c r="A21" s="296" t="s">
        <v>85</v>
      </c>
      <c r="B21" s="297"/>
      <c r="C21" s="297"/>
      <c r="D21" s="297"/>
      <c r="E21" s="298">
        <v>1500</v>
      </c>
      <c r="F21" s="299">
        <v>1500</v>
      </c>
      <c r="G21" s="300">
        <f t="shared" si="1"/>
        <v>1575</v>
      </c>
      <c r="H21" s="300">
        <v>500</v>
      </c>
      <c r="I21" s="300">
        <v>500</v>
      </c>
      <c r="J21" s="301">
        <v>500</v>
      </c>
      <c r="L21" s="102"/>
      <c r="M21" s="102"/>
    </row>
    <row r="22" spans="1:10" s="76" customFormat="1" ht="11.25">
      <c r="A22" s="274"/>
      <c r="B22" s="103">
        <f>SUM(B4:B19)</f>
        <v>16475</v>
      </c>
      <c r="C22" s="103">
        <f>SUM(C4:C19)</f>
        <v>24585</v>
      </c>
      <c r="D22" s="103">
        <f>SUM(D4:D19)</f>
        <v>19871</v>
      </c>
      <c r="E22" s="92">
        <f aca="true" t="shared" si="2" ref="E22:J22">SUM(E4:E21)</f>
        <v>30750</v>
      </c>
      <c r="F22" s="92">
        <f t="shared" si="2"/>
        <v>29970</v>
      </c>
      <c r="G22" s="104">
        <f t="shared" si="2"/>
        <v>31468.5</v>
      </c>
      <c r="H22" s="104">
        <f t="shared" si="2"/>
        <v>31888.175000000003</v>
      </c>
      <c r="I22" s="104">
        <f t="shared" si="2"/>
        <v>33457.58375</v>
      </c>
      <c r="J22" s="283">
        <f t="shared" si="2"/>
        <v>30675</v>
      </c>
    </row>
    <row r="23" spans="1:13" ht="11.25">
      <c r="A23" s="274" t="s">
        <v>86</v>
      </c>
      <c r="B23" s="103"/>
      <c r="C23" s="103"/>
      <c r="D23" s="103"/>
      <c r="E23" s="92"/>
      <c r="F23" s="93"/>
      <c r="G23" s="80"/>
      <c r="H23" s="80"/>
      <c r="I23" s="80"/>
      <c r="J23" s="283"/>
      <c r="L23" s="76"/>
      <c r="M23" s="76"/>
    </row>
    <row r="24" spans="1:13" ht="11.25">
      <c r="A24" s="275" t="s">
        <v>87</v>
      </c>
      <c r="B24" s="91">
        <v>11969</v>
      </c>
      <c r="C24" s="91">
        <v>15205</v>
      </c>
      <c r="D24" s="91">
        <v>13975</v>
      </c>
      <c r="E24" s="92">
        <v>11000</v>
      </c>
      <c r="F24" s="93">
        <v>10000</v>
      </c>
      <c r="G24" s="80">
        <v>11000</v>
      </c>
      <c r="H24" s="80">
        <f>G24*105%</f>
        <v>11550</v>
      </c>
      <c r="I24" s="80">
        <f>H24*105%</f>
        <v>12127.5</v>
      </c>
      <c r="J24" s="283">
        <v>11000</v>
      </c>
      <c r="L24" s="76"/>
      <c r="M24" s="76"/>
    </row>
    <row r="25" spans="1:13" ht="11.25">
      <c r="A25" s="275" t="s">
        <v>88</v>
      </c>
      <c r="B25" s="91">
        <v>5000</v>
      </c>
      <c r="C25" s="91">
        <v>10634</v>
      </c>
      <c r="D25" s="91">
        <v>13719</v>
      </c>
      <c r="E25" s="92">
        <v>14000</v>
      </c>
      <c r="F25" s="93">
        <v>14000</v>
      </c>
      <c r="G25" s="80">
        <v>14000</v>
      </c>
      <c r="H25" s="80">
        <v>14000</v>
      </c>
      <c r="I25" s="80">
        <v>14000</v>
      </c>
      <c r="J25" s="283">
        <v>14000</v>
      </c>
      <c r="L25" s="76"/>
      <c r="M25" s="76"/>
    </row>
    <row r="26" spans="1:10" s="76" customFormat="1" ht="11.25">
      <c r="A26" s="274" t="s">
        <v>21</v>
      </c>
      <c r="B26" s="103">
        <f aca="true" t="shared" si="3" ref="B26:J26">SUM(B24:B25)</f>
        <v>16969</v>
      </c>
      <c r="C26" s="103">
        <f t="shared" si="3"/>
        <v>25839</v>
      </c>
      <c r="D26" s="103">
        <f t="shared" si="3"/>
        <v>27694</v>
      </c>
      <c r="E26" s="92">
        <f t="shared" si="3"/>
        <v>25000</v>
      </c>
      <c r="F26" s="92">
        <f t="shared" si="3"/>
        <v>24000</v>
      </c>
      <c r="G26" s="104">
        <f t="shared" si="3"/>
        <v>25000</v>
      </c>
      <c r="H26" s="104">
        <f t="shared" si="3"/>
        <v>25550</v>
      </c>
      <c r="I26" s="104">
        <f t="shared" si="3"/>
        <v>26127.5</v>
      </c>
      <c r="J26" s="283">
        <f t="shared" si="3"/>
        <v>25000</v>
      </c>
    </row>
    <row r="27" spans="1:11" ht="13.5" customHeight="1">
      <c r="A27" s="287" t="s">
        <v>89</v>
      </c>
      <c r="B27" s="288">
        <f aca="true" t="shared" si="4" ref="B27:J27">SUM(B22-B26)</f>
        <v>-494</v>
      </c>
      <c r="C27" s="288">
        <f t="shared" si="4"/>
        <v>-1254</v>
      </c>
      <c r="D27" s="288">
        <f t="shared" si="4"/>
        <v>-7823</v>
      </c>
      <c r="E27" s="289">
        <f t="shared" si="4"/>
        <v>5750</v>
      </c>
      <c r="F27" s="289">
        <f t="shared" si="4"/>
        <v>5970</v>
      </c>
      <c r="G27" s="290">
        <f t="shared" si="4"/>
        <v>6468.5</v>
      </c>
      <c r="H27" s="290">
        <f t="shared" si="4"/>
        <v>6338.175000000003</v>
      </c>
      <c r="I27" s="290">
        <f t="shared" si="4"/>
        <v>7330.083749999998</v>
      </c>
      <c r="J27" s="286">
        <f t="shared" si="4"/>
        <v>5675</v>
      </c>
      <c r="K27" s="76"/>
    </row>
    <row r="28" spans="1:10" s="76" customFormat="1" ht="11.25">
      <c r="A28" s="105" t="s">
        <v>90</v>
      </c>
      <c r="B28" s="106"/>
      <c r="C28" s="106"/>
      <c r="D28" s="106"/>
      <c r="E28" s="107"/>
      <c r="F28" s="107"/>
      <c r="G28" s="108"/>
      <c r="H28" s="108"/>
      <c r="I28" s="108"/>
      <c r="J28" s="106"/>
    </row>
    <row r="29" spans="1:10" s="76" customFormat="1" ht="11.25">
      <c r="A29" s="105"/>
      <c r="B29" s="105"/>
      <c r="C29" s="105"/>
      <c r="D29" s="105"/>
      <c r="E29" s="109"/>
      <c r="F29" s="109"/>
      <c r="G29" s="108"/>
      <c r="H29" s="108"/>
      <c r="I29" s="108"/>
      <c r="J29" s="105"/>
    </row>
    <row r="30" spans="1:10" ht="11.25">
      <c r="A30" s="110"/>
      <c r="B30" s="110"/>
      <c r="C30" s="110"/>
      <c r="D30" s="110"/>
      <c r="E30" s="111"/>
      <c r="F30" s="112"/>
      <c r="G30" s="113"/>
      <c r="H30" s="113"/>
      <c r="I30" s="113"/>
      <c r="J30" s="76"/>
    </row>
    <row r="31" spans="1:10" ht="11.25">
      <c r="A31" s="95"/>
      <c r="B31" s="95"/>
      <c r="C31" s="95"/>
      <c r="D31" s="95"/>
      <c r="E31" s="111"/>
      <c r="F31" s="112"/>
      <c r="G31" s="113"/>
      <c r="H31" s="113"/>
      <c r="I31" s="113"/>
      <c r="J31" s="76"/>
    </row>
    <row r="32" spans="1:11" ht="11.25">
      <c r="A32" s="95"/>
      <c r="B32" s="95"/>
      <c r="C32" s="95"/>
      <c r="D32" s="95"/>
      <c r="E32" s="111"/>
      <c r="F32" s="112"/>
      <c r="G32" s="113"/>
      <c r="H32" s="113"/>
      <c r="I32" s="113"/>
      <c r="J32" s="76"/>
      <c r="K32" s="76"/>
    </row>
    <row r="33" spans="1:10" ht="11.25">
      <c r="A33" s="110"/>
      <c r="B33" s="110"/>
      <c r="C33" s="110"/>
      <c r="D33" s="110"/>
      <c r="E33" s="112"/>
      <c r="F33" s="112"/>
      <c r="G33" s="114"/>
      <c r="H33" s="114"/>
      <c r="I33" s="114"/>
      <c r="J33" s="76"/>
    </row>
    <row r="34" spans="1:10" ht="11.25">
      <c r="A34" s="110"/>
      <c r="B34" s="110"/>
      <c r="C34" s="110"/>
      <c r="D34" s="110"/>
      <c r="E34" s="112"/>
      <c r="F34" s="112"/>
      <c r="G34" s="114"/>
      <c r="H34" s="114"/>
      <c r="I34" s="114"/>
      <c r="J34" s="76"/>
    </row>
    <row r="35" spans="1:10" ht="11.25">
      <c r="A35" s="95"/>
      <c r="B35" s="95"/>
      <c r="C35" s="95"/>
      <c r="D35" s="95"/>
      <c r="E35" s="111"/>
      <c r="F35" s="112"/>
      <c r="G35" s="113"/>
      <c r="H35" s="113"/>
      <c r="I35" s="113"/>
      <c r="J35" s="76"/>
    </row>
    <row r="36" spans="1:10" ht="11.25">
      <c r="A36" s="95"/>
      <c r="B36" s="95"/>
      <c r="C36" s="95"/>
      <c r="D36" s="95"/>
      <c r="E36" s="111"/>
      <c r="F36" s="112"/>
      <c r="G36" s="113"/>
      <c r="H36" s="113"/>
      <c r="I36" s="113"/>
      <c r="J36" s="76"/>
    </row>
    <row r="37" spans="1:10" ht="11.25">
      <c r="A37" s="115"/>
      <c r="B37" s="115"/>
      <c r="C37" s="115"/>
      <c r="D37" s="115"/>
      <c r="E37" s="111"/>
      <c r="F37" s="112"/>
      <c r="G37" s="113"/>
      <c r="H37" s="113"/>
      <c r="I37" s="113"/>
      <c r="J37" s="76"/>
    </row>
    <row r="38" spans="1:4" ht="11.25">
      <c r="A38" s="95"/>
      <c r="B38" s="95"/>
      <c r="C38" s="95"/>
      <c r="D38" s="95"/>
    </row>
  </sheetData>
  <sheetProtection/>
  <printOptions/>
  <pageMargins left="0.7" right="0.7" top="0.75" bottom="0.75" header="0.3" footer="0.3"/>
  <pageSetup horizontalDpi="1200" verticalDpi="12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2" sqref="E22"/>
    </sheetView>
  </sheetViews>
  <sheetFormatPr defaultColWidth="14.7109375" defaultRowHeight="15"/>
  <cols>
    <col min="1" max="1" width="14.7109375" style="137" customWidth="1"/>
    <col min="2" max="2" width="11.140625" style="137" customWidth="1"/>
    <col min="3" max="4" width="10.00390625" style="137" customWidth="1"/>
    <col min="5" max="5" width="9.28125" style="139" customWidth="1"/>
    <col min="6" max="6" width="12.57421875" style="137" customWidth="1"/>
    <col min="7" max="7" width="11.140625" style="140" customWidth="1"/>
    <col min="8" max="8" width="10.7109375" style="140" customWidth="1"/>
    <col min="9" max="9" width="11.7109375" style="140" customWidth="1"/>
    <col min="10" max="10" width="10.28125" style="141" customWidth="1"/>
    <col min="11" max="16384" width="14.7109375" style="137" customWidth="1"/>
  </cols>
  <sheetData>
    <row r="1" ht="12.75">
      <c r="B1" s="138" t="s">
        <v>135</v>
      </c>
    </row>
    <row r="2" spans="1:10" ht="13.5" thickBot="1">
      <c r="A2" s="313" t="s">
        <v>188</v>
      </c>
      <c r="B2" s="314" t="s">
        <v>33</v>
      </c>
      <c r="C2" s="315" t="s">
        <v>190</v>
      </c>
      <c r="D2" s="315" t="s">
        <v>191</v>
      </c>
      <c r="E2" s="316" t="s">
        <v>95</v>
      </c>
      <c r="F2" s="317" t="s">
        <v>93</v>
      </c>
      <c r="G2" s="318" t="s">
        <v>126</v>
      </c>
      <c r="H2" s="318" t="s">
        <v>94</v>
      </c>
      <c r="I2" s="318" t="s">
        <v>192</v>
      </c>
      <c r="J2" s="319" t="s">
        <v>193</v>
      </c>
    </row>
    <row r="3" spans="1:10" s="146" customFormat="1" ht="13.5" thickBot="1">
      <c r="A3" s="304" t="s">
        <v>127</v>
      </c>
      <c r="B3" s="142">
        <v>2015.16</v>
      </c>
      <c r="C3" s="143">
        <v>2016.17</v>
      </c>
      <c r="D3" s="143">
        <v>2017.18</v>
      </c>
      <c r="E3" s="144">
        <v>2018.19</v>
      </c>
      <c r="F3" s="144">
        <v>2018.19</v>
      </c>
      <c r="G3" s="145">
        <v>2019.2</v>
      </c>
      <c r="H3" s="145">
        <v>2020.21</v>
      </c>
      <c r="I3" s="145">
        <v>2021.22</v>
      </c>
      <c r="J3" s="310">
        <v>2019.2</v>
      </c>
    </row>
    <row r="4" spans="1:10" ht="13.5" thickBot="1">
      <c r="A4" s="305" t="s">
        <v>69</v>
      </c>
      <c r="B4" s="147"/>
      <c r="C4" s="148"/>
      <c r="D4" s="148"/>
      <c r="E4" s="149"/>
      <c r="F4" s="149"/>
      <c r="G4" s="150"/>
      <c r="H4" s="150"/>
      <c r="I4" s="150"/>
      <c r="J4" s="311"/>
    </row>
    <row r="5" spans="1:10" ht="13.5" thickBot="1">
      <c r="A5" s="306" t="s">
        <v>70</v>
      </c>
      <c r="B5" s="151">
        <v>700</v>
      </c>
      <c r="C5" s="152">
        <v>1528</v>
      </c>
      <c r="D5" s="152">
        <v>488</v>
      </c>
      <c r="E5" s="153">
        <v>1500</v>
      </c>
      <c r="F5" s="154">
        <v>1500</v>
      </c>
      <c r="G5" s="155">
        <f>F5*105%</f>
        <v>1575</v>
      </c>
      <c r="H5" s="155">
        <f>G5*105%</f>
        <v>1653.75</v>
      </c>
      <c r="I5" s="155">
        <f>H5*105%</f>
        <v>1736.4375</v>
      </c>
      <c r="J5" s="312">
        <v>1575</v>
      </c>
    </row>
    <row r="6" spans="1:10" ht="13.5" thickBot="1">
      <c r="A6" s="307" t="s">
        <v>71</v>
      </c>
      <c r="B6" s="147">
        <v>1125</v>
      </c>
      <c r="C6" s="148">
        <v>1675</v>
      </c>
      <c r="D6" s="148">
        <v>2441</v>
      </c>
      <c r="E6" s="156">
        <v>2200</v>
      </c>
      <c r="F6" s="149">
        <v>2000</v>
      </c>
      <c r="G6" s="157">
        <f aca="true" t="shared" si="0" ref="G6:I15">F6*105%</f>
        <v>2100</v>
      </c>
      <c r="H6" s="150">
        <f t="shared" si="0"/>
        <v>2205</v>
      </c>
      <c r="I6" s="150">
        <f t="shared" si="0"/>
        <v>2315.25</v>
      </c>
      <c r="J6" s="311">
        <v>2100</v>
      </c>
    </row>
    <row r="7" spans="1:10" ht="13.5" thickBot="1">
      <c r="A7" s="306" t="s">
        <v>128</v>
      </c>
      <c r="B7" s="151">
        <v>1373</v>
      </c>
      <c r="C7" s="152">
        <v>2936</v>
      </c>
      <c r="D7" s="152">
        <v>1279</v>
      </c>
      <c r="E7" s="153">
        <v>3000</v>
      </c>
      <c r="F7" s="154">
        <v>3000</v>
      </c>
      <c r="G7" s="158">
        <f t="shared" si="0"/>
        <v>3150</v>
      </c>
      <c r="H7" s="155">
        <f t="shared" si="0"/>
        <v>3307.5</v>
      </c>
      <c r="I7" s="155">
        <f t="shared" si="0"/>
        <v>3472.875</v>
      </c>
      <c r="J7" s="312">
        <v>3150</v>
      </c>
    </row>
    <row r="8" spans="1:10" ht="13.5" thickBot="1">
      <c r="A8" s="307" t="s">
        <v>82</v>
      </c>
      <c r="B8" s="147">
        <v>0</v>
      </c>
      <c r="C8" s="148">
        <v>0</v>
      </c>
      <c r="D8" s="148">
        <v>0</v>
      </c>
      <c r="E8" s="156">
        <v>70</v>
      </c>
      <c r="F8" s="149">
        <v>70</v>
      </c>
      <c r="G8" s="157">
        <v>70</v>
      </c>
      <c r="H8" s="150">
        <f t="shared" si="0"/>
        <v>73.5</v>
      </c>
      <c r="I8" s="150">
        <f t="shared" si="0"/>
        <v>77.175</v>
      </c>
      <c r="J8" s="311">
        <v>70</v>
      </c>
    </row>
    <row r="9" spans="1:10" ht="13.5" thickBot="1">
      <c r="A9" s="307" t="s">
        <v>75</v>
      </c>
      <c r="B9" s="147">
        <v>189</v>
      </c>
      <c r="C9" s="148">
        <v>274</v>
      </c>
      <c r="D9" s="148">
        <v>336</v>
      </c>
      <c r="E9" s="156">
        <v>350</v>
      </c>
      <c r="F9" s="149">
        <v>430</v>
      </c>
      <c r="G9" s="155">
        <f t="shared" si="0"/>
        <v>451.5</v>
      </c>
      <c r="H9" s="157">
        <f t="shared" si="0"/>
        <v>474.07500000000005</v>
      </c>
      <c r="I9" s="157">
        <f t="shared" si="0"/>
        <v>497.77875000000006</v>
      </c>
      <c r="J9" s="311">
        <v>452</v>
      </c>
    </row>
    <row r="10" spans="1:10" ht="13.5" thickBot="1">
      <c r="A10" s="306" t="s">
        <v>129</v>
      </c>
      <c r="B10" s="151">
        <v>500</v>
      </c>
      <c r="C10" s="152">
        <v>0</v>
      </c>
      <c r="D10" s="152">
        <v>0</v>
      </c>
      <c r="E10" s="153">
        <v>500</v>
      </c>
      <c r="F10" s="154">
        <v>200</v>
      </c>
      <c r="G10" s="157">
        <f t="shared" si="0"/>
        <v>210</v>
      </c>
      <c r="H10" s="155">
        <f t="shared" si="0"/>
        <v>220.5</v>
      </c>
      <c r="I10" s="155">
        <f t="shared" si="0"/>
        <v>231.525</v>
      </c>
      <c r="J10" s="312">
        <v>210</v>
      </c>
    </row>
    <row r="11" spans="1:10" ht="13.5" thickBot="1">
      <c r="A11" s="307" t="s">
        <v>78</v>
      </c>
      <c r="B11" s="147">
        <v>0</v>
      </c>
      <c r="C11" s="148">
        <v>0</v>
      </c>
      <c r="D11" s="148">
        <v>0</v>
      </c>
      <c r="E11" s="156">
        <v>300</v>
      </c>
      <c r="F11" s="149">
        <v>300</v>
      </c>
      <c r="G11" s="157">
        <f t="shared" si="0"/>
        <v>315</v>
      </c>
      <c r="H11" s="157">
        <f t="shared" si="0"/>
        <v>330.75</v>
      </c>
      <c r="I11" s="157">
        <f t="shared" si="0"/>
        <v>347.2875</v>
      </c>
      <c r="J11" s="311">
        <v>315</v>
      </c>
    </row>
    <row r="12" spans="1:10" ht="13.5" thickBot="1">
      <c r="A12" s="307" t="s">
        <v>80</v>
      </c>
      <c r="B12" s="147">
        <v>73</v>
      </c>
      <c r="C12" s="148">
        <v>0</v>
      </c>
      <c r="D12" s="148">
        <v>78</v>
      </c>
      <c r="E12" s="156">
        <v>350</v>
      </c>
      <c r="F12" s="149">
        <v>350</v>
      </c>
      <c r="G12" s="155">
        <f t="shared" si="0"/>
        <v>367.5</v>
      </c>
      <c r="H12" s="157">
        <f t="shared" si="0"/>
        <v>385.875</v>
      </c>
      <c r="I12" s="157">
        <f t="shared" si="0"/>
        <v>405.16875000000005</v>
      </c>
      <c r="J12" s="311">
        <v>370</v>
      </c>
    </row>
    <row r="13" spans="1:10" ht="13.5" thickBot="1">
      <c r="A13" s="306" t="s">
        <v>130</v>
      </c>
      <c r="B13" s="151">
        <v>768</v>
      </c>
      <c r="C13" s="152">
        <v>320</v>
      </c>
      <c r="D13" s="152">
        <v>392</v>
      </c>
      <c r="E13" s="153">
        <v>700</v>
      </c>
      <c r="F13" s="154">
        <v>700</v>
      </c>
      <c r="G13" s="157">
        <f t="shared" si="0"/>
        <v>735</v>
      </c>
      <c r="H13" s="155">
        <f t="shared" si="0"/>
        <v>771.75</v>
      </c>
      <c r="I13" s="155">
        <f t="shared" si="0"/>
        <v>810.3375000000001</v>
      </c>
      <c r="J13" s="312">
        <v>735</v>
      </c>
    </row>
    <row r="14" spans="1:10" ht="13.5" thickBot="1">
      <c r="A14" s="307" t="s">
        <v>131</v>
      </c>
      <c r="B14" s="147">
        <v>430</v>
      </c>
      <c r="C14" s="148">
        <v>421</v>
      </c>
      <c r="D14" s="148">
        <v>350</v>
      </c>
      <c r="E14" s="156">
        <v>650</v>
      </c>
      <c r="F14" s="149">
        <v>650</v>
      </c>
      <c r="G14" s="155">
        <f t="shared" si="0"/>
        <v>682.5</v>
      </c>
      <c r="H14" s="157">
        <f t="shared" si="0"/>
        <v>716.625</v>
      </c>
      <c r="I14" s="157">
        <f t="shared" si="0"/>
        <v>752.4562500000001</v>
      </c>
      <c r="J14" s="311">
        <v>685</v>
      </c>
    </row>
    <row r="15" spans="1:10" ht="13.5" thickBot="1">
      <c r="A15" s="306" t="s">
        <v>83</v>
      </c>
      <c r="B15" s="151">
        <v>402</v>
      </c>
      <c r="C15" s="152">
        <v>241</v>
      </c>
      <c r="D15" s="152">
        <v>130</v>
      </c>
      <c r="E15" s="153">
        <v>200</v>
      </c>
      <c r="F15" s="154">
        <v>200</v>
      </c>
      <c r="G15" s="158">
        <f t="shared" si="0"/>
        <v>210</v>
      </c>
      <c r="H15" s="155">
        <f t="shared" si="0"/>
        <v>220.5</v>
      </c>
      <c r="I15" s="155">
        <f t="shared" si="0"/>
        <v>231.525</v>
      </c>
      <c r="J15" s="312">
        <v>210</v>
      </c>
    </row>
    <row r="16" spans="1:10" ht="26.25" thickBot="1">
      <c r="A16" s="308" t="s">
        <v>132</v>
      </c>
      <c r="B16" s="147"/>
      <c r="C16" s="148"/>
      <c r="D16" s="148">
        <v>0</v>
      </c>
      <c r="E16" s="156">
        <v>25</v>
      </c>
      <c r="F16" s="149">
        <v>25</v>
      </c>
      <c r="G16" s="150">
        <v>25</v>
      </c>
      <c r="H16" s="150">
        <v>25</v>
      </c>
      <c r="I16" s="150">
        <v>25</v>
      </c>
      <c r="J16" s="311">
        <v>25</v>
      </c>
    </row>
    <row r="17" spans="1:10" ht="13.5" thickBot="1">
      <c r="A17" s="307" t="s">
        <v>133</v>
      </c>
      <c r="B17" s="147"/>
      <c r="C17" s="148"/>
      <c r="D17" s="148"/>
      <c r="E17" s="156">
        <v>1500</v>
      </c>
      <c r="F17" s="149">
        <v>1500</v>
      </c>
      <c r="G17" s="150">
        <v>500</v>
      </c>
      <c r="H17" s="150">
        <v>500</v>
      </c>
      <c r="I17" s="150">
        <v>500</v>
      </c>
      <c r="J17" s="311">
        <v>500</v>
      </c>
    </row>
    <row r="18" spans="1:10" ht="13.5" thickBot="1">
      <c r="A18" s="307" t="s">
        <v>53</v>
      </c>
      <c r="B18" s="147">
        <f aca="true" t="shared" si="1" ref="B18:G18">SUM(B5:B16)</f>
        <v>5560</v>
      </c>
      <c r="C18" s="148">
        <f t="shared" si="1"/>
        <v>7395</v>
      </c>
      <c r="D18" s="148">
        <f t="shared" si="1"/>
        <v>5494</v>
      </c>
      <c r="E18" s="156">
        <f t="shared" si="1"/>
        <v>9845</v>
      </c>
      <c r="F18" s="156">
        <f t="shared" si="1"/>
        <v>9425</v>
      </c>
      <c r="G18" s="150">
        <f t="shared" si="1"/>
        <v>9891.5</v>
      </c>
      <c r="H18" s="150">
        <f>SUM(H5:H16)</f>
        <v>10384.825</v>
      </c>
      <c r="I18" s="150">
        <f>SUM(I5:I16)</f>
        <v>10902.81625</v>
      </c>
      <c r="J18" s="311">
        <f>SUM(J5:J16)</f>
        <v>9897</v>
      </c>
    </row>
    <row r="19" spans="1:10" ht="13.5" thickBot="1">
      <c r="A19" s="306"/>
      <c r="B19" s="151"/>
      <c r="C19" s="152"/>
      <c r="D19" s="152"/>
      <c r="E19" s="153"/>
      <c r="F19" s="154"/>
      <c r="G19" s="155"/>
      <c r="H19" s="155"/>
      <c r="I19" s="155"/>
      <c r="J19" s="312"/>
    </row>
    <row r="20" spans="1:10" ht="13.5" thickBot="1">
      <c r="A20" s="305" t="s">
        <v>86</v>
      </c>
      <c r="B20" s="147"/>
      <c r="C20" s="148"/>
      <c r="D20" s="148"/>
      <c r="E20" s="156"/>
      <c r="F20" s="149"/>
      <c r="G20" s="150"/>
      <c r="H20" s="150"/>
      <c r="I20" s="150"/>
      <c r="J20" s="311"/>
    </row>
    <row r="21" spans="1:10" ht="13.5" thickBot="1">
      <c r="A21" s="306" t="s">
        <v>134</v>
      </c>
      <c r="B21" s="151">
        <v>4071</v>
      </c>
      <c r="C21" s="152">
        <v>4745</v>
      </c>
      <c r="D21" s="152">
        <v>4599</v>
      </c>
      <c r="E21" s="153">
        <v>3150</v>
      </c>
      <c r="F21" s="154">
        <v>4000</v>
      </c>
      <c r="G21" s="155">
        <f>F21*105%</f>
        <v>4200</v>
      </c>
      <c r="H21" s="155">
        <f>G21*105%</f>
        <v>4410</v>
      </c>
      <c r="I21" s="155">
        <f>H21*105%</f>
        <v>4630.5</v>
      </c>
      <c r="J21" s="312">
        <v>4000</v>
      </c>
    </row>
    <row r="22" spans="1:10" ht="13.5" thickBot="1">
      <c r="A22" s="305" t="s">
        <v>21</v>
      </c>
      <c r="B22" s="147">
        <f aca="true" t="shared" si="2" ref="B22:I22">SUM(B21:B21)</f>
        <v>4071</v>
      </c>
      <c r="C22" s="148">
        <f t="shared" si="2"/>
        <v>4745</v>
      </c>
      <c r="D22" s="148">
        <v>4599</v>
      </c>
      <c r="E22" s="156">
        <f t="shared" si="2"/>
        <v>3150</v>
      </c>
      <c r="F22" s="149">
        <v>4000</v>
      </c>
      <c r="G22" s="157">
        <f>SUM(G21:G21)</f>
        <v>4200</v>
      </c>
      <c r="H22" s="157">
        <f>SUM(H21:H21)</f>
        <v>4410</v>
      </c>
      <c r="I22" s="157">
        <f t="shared" si="2"/>
        <v>4630.5</v>
      </c>
      <c r="J22" s="311">
        <v>4000</v>
      </c>
    </row>
    <row r="23" spans="1:10" ht="13.5" thickBot="1">
      <c r="A23" s="309"/>
      <c r="B23" s="151"/>
      <c r="C23" s="152"/>
      <c r="D23" s="152"/>
      <c r="E23" s="153"/>
      <c r="F23" s="154"/>
      <c r="G23" s="159"/>
      <c r="H23" s="159"/>
      <c r="I23" s="159"/>
      <c r="J23" s="312"/>
    </row>
    <row r="24" spans="1:10" s="138" customFormat="1" ht="12.75">
      <c r="A24" s="320" t="s">
        <v>89</v>
      </c>
      <c r="B24" s="321">
        <f aca="true" t="shared" si="3" ref="B24:J24">SUM(B18-B22)</f>
        <v>1489</v>
      </c>
      <c r="C24" s="322">
        <f t="shared" si="3"/>
        <v>2650</v>
      </c>
      <c r="D24" s="322">
        <f t="shared" si="3"/>
        <v>895</v>
      </c>
      <c r="E24" s="323">
        <f>SUM(E18-E22)</f>
        <v>6695</v>
      </c>
      <c r="F24" s="323">
        <f>SUM(F18-F22)</f>
        <v>5425</v>
      </c>
      <c r="G24" s="324">
        <f>SUM(G18-G22)</f>
        <v>5691.5</v>
      </c>
      <c r="H24" s="324">
        <f>SUM(H18-H22)</f>
        <v>5974.825000000001</v>
      </c>
      <c r="I24" s="324">
        <f t="shared" si="3"/>
        <v>6272.31625</v>
      </c>
      <c r="J24" s="325">
        <f t="shared" si="3"/>
        <v>5897</v>
      </c>
    </row>
  </sheetData>
  <sheetProtection/>
  <printOptions/>
  <pageMargins left="0.7" right="0.7" top="0.75" bottom="0.75" header="0.3" footer="0.3"/>
  <pageSetup horizontalDpi="1200" verticalDpi="12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35" sqref="A1:J35"/>
    </sheetView>
  </sheetViews>
  <sheetFormatPr defaultColWidth="9.140625" defaultRowHeight="15"/>
  <cols>
    <col min="1" max="1" width="25.7109375" style="119" customWidth="1"/>
    <col min="2" max="2" width="10.28125" style="133" bestFit="1" customWidth="1"/>
    <col min="3" max="3" width="11.28125" style="133" bestFit="1" customWidth="1"/>
    <col min="4" max="4" width="10.57421875" style="133" customWidth="1"/>
    <col min="5" max="5" width="11.28125" style="134" bestFit="1" customWidth="1"/>
    <col min="6" max="6" width="14.140625" style="134" customWidth="1"/>
    <col min="7" max="7" width="12.00390625" style="135" customWidth="1"/>
    <col min="8" max="9" width="13.00390625" style="135" customWidth="1"/>
    <col min="10" max="10" width="10.140625" style="136" customWidth="1"/>
    <col min="11" max="16384" width="9.140625" style="119" customWidth="1"/>
  </cols>
  <sheetData>
    <row r="1" spans="1:10" ht="12.75">
      <c r="A1" s="373" t="s">
        <v>91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334" t="s">
        <v>60</v>
      </c>
      <c r="B2" s="335" t="s">
        <v>33</v>
      </c>
      <c r="C2" s="335" t="s">
        <v>190</v>
      </c>
      <c r="D2" s="335" t="s">
        <v>191</v>
      </c>
      <c r="E2" s="336" t="s">
        <v>92</v>
      </c>
      <c r="F2" s="336" t="s">
        <v>93</v>
      </c>
      <c r="G2" s="337" t="s">
        <v>94</v>
      </c>
      <c r="H2" s="337" t="s">
        <v>192</v>
      </c>
      <c r="I2" s="337" t="s">
        <v>194</v>
      </c>
      <c r="J2" s="338" t="s">
        <v>95</v>
      </c>
    </row>
    <row r="3" spans="1:10" ht="12.75">
      <c r="A3" s="326"/>
      <c r="B3" s="120" t="s">
        <v>35</v>
      </c>
      <c r="C3" s="120" t="s">
        <v>34</v>
      </c>
      <c r="D3" s="120" t="s">
        <v>47</v>
      </c>
      <c r="E3" s="121" t="s">
        <v>96</v>
      </c>
      <c r="F3" s="345"/>
      <c r="G3" s="122" t="s">
        <v>97</v>
      </c>
      <c r="H3" s="122" t="s">
        <v>98</v>
      </c>
      <c r="I3" s="122" t="s">
        <v>99</v>
      </c>
      <c r="J3" s="330" t="s">
        <v>97</v>
      </c>
    </row>
    <row r="4" spans="1:10" ht="12.75">
      <c r="A4" s="327" t="s">
        <v>69</v>
      </c>
      <c r="B4" s="123"/>
      <c r="C4" s="123"/>
      <c r="D4" s="123"/>
      <c r="E4" s="124"/>
      <c r="F4" s="124"/>
      <c r="G4" s="125"/>
      <c r="H4" s="125"/>
      <c r="I4" s="125"/>
      <c r="J4" s="331"/>
    </row>
    <row r="5" spans="1:10" ht="12.75">
      <c r="A5" s="327" t="s">
        <v>100</v>
      </c>
      <c r="B5" s="123"/>
      <c r="C5" s="123"/>
      <c r="D5" s="123"/>
      <c r="E5" s="124"/>
      <c r="F5" s="124"/>
      <c r="G5" s="125"/>
      <c r="H5" s="125"/>
      <c r="I5" s="125"/>
      <c r="J5" s="331"/>
    </row>
    <row r="6" spans="1:10" ht="12.75">
      <c r="A6" s="326" t="s">
        <v>101</v>
      </c>
      <c r="B6" s="123">
        <v>192</v>
      </c>
      <c r="C6" s="123">
        <v>194</v>
      </c>
      <c r="D6" s="123">
        <v>186</v>
      </c>
      <c r="E6" s="124">
        <v>200</v>
      </c>
      <c r="F6" s="124">
        <v>192</v>
      </c>
      <c r="G6" s="125">
        <f aca="true" t="shared" si="0" ref="G6:I7">F6*105%</f>
        <v>201.60000000000002</v>
      </c>
      <c r="H6" s="125">
        <f t="shared" si="0"/>
        <v>211.68000000000004</v>
      </c>
      <c r="I6" s="125">
        <f t="shared" si="0"/>
        <v>222.26400000000004</v>
      </c>
      <c r="J6" s="331">
        <v>205</v>
      </c>
    </row>
    <row r="7" spans="1:10" ht="12.75">
      <c r="A7" s="326" t="s">
        <v>102</v>
      </c>
      <c r="B7" s="123">
        <v>7</v>
      </c>
      <c r="C7" s="123">
        <v>67</v>
      </c>
      <c r="D7" s="123">
        <v>0</v>
      </c>
      <c r="E7" s="124">
        <v>300</v>
      </c>
      <c r="F7" s="124">
        <v>300</v>
      </c>
      <c r="G7" s="125">
        <f t="shared" si="0"/>
        <v>315</v>
      </c>
      <c r="H7" s="125">
        <f t="shared" si="0"/>
        <v>330.75</v>
      </c>
      <c r="I7" s="125">
        <f t="shared" si="0"/>
        <v>347.2875</v>
      </c>
      <c r="J7" s="331">
        <v>315</v>
      </c>
    </row>
    <row r="8" spans="1:10" ht="12.75">
      <c r="A8" s="326" t="s">
        <v>103</v>
      </c>
      <c r="B8" s="123">
        <v>0</v>
      </c>
      <c r="C8" s="123">
        <v>1700</v>
      </c>
      <c r="D8" s="123">
        <v>1723</v>
      </c>
      <c r="E8" s="124">
        <v>1700</v>
      </c>
      <c r="F8" s="124">
        <v>1723</v>
      </c>
      <c r="G8" s="125">
        <v>1723</v>
      </c>
      <c r="H8" s="125">
        <f aca="true" t="shared" si="1" ref="G8:I9">G8*110%</f>
        <v>1895.3000000000002</v>
      </c>
      <c r="I8" s="125">
        <f t="shared" si="1"/>
        <v>2084.8300000000004</v>
      </c>
      <c r="J8" s="331">
        <v>1730</v>
      </c>
    </row>
    <row r="9" spans="1:10" ht="12.75">
      <c r="A9" s="326" t="s">
        <v>104</v>
      </c>
      <c r="B9" s="123">
        <v>372</v>
      </c>
      <c r="C9" s="123">
        <v>562</v>
      </c>
      <c r="D9" s="123">
        <v>546</v>
      </c>
      <c r="E9" s="124">
        <v>650</v>
      </c>
      <c r="F9" s="124">
        <v>650</v>
      </c>
      <c r="G9" s="125">
        <f t="shared" si="1"/>
        <v>715.0000000000001</v>
      </c>
      <c r="H9" s="125">
        <f t="shared" si="1"/>
        <v>786.5000000000002</v>
      </c>
      <c r="I9" s="125">
        <f t="shared" si="1"/>
        <v>865.1500000000003</v>
      </c>
      <c r="J9" s="331">
        <v>715</v>
      </c>
    </row>
    <row r="10" spans="1:10" ht="12.75">
      <c r="A10" s="326" t="s">
        <v>105</v>
      </c>
      <c r="B10" s="123">
        <v>72</v>
      </c>
      <c r="C10" s="123">
        <v>58</v>
      </c>
      <c r="D10" s="123">
        <v>152</v>
      </c>
      <c r="E10" s="124">
        <v>130</v>
      </c>
      <c r="F10" s="124">
        <v>252</v>
      </c>
      <c r="G10" s="125">
        <f aca="true" t="shared" si="2" ref="G10:I19">F10*105%</f>
        <v>264.6</v>
      </c>
      <c r="H10" s="125">
        <f t="shared" si="2"/>
        <v>277.83000000000004</v>
      </c>
      <c r="I10" s="125">
        <f t="shared" si="2"/>
        <v>291.72150000000005</v>
      </c>
      <c r="J10" s="331">
        <v>265</v>
      </c>
    </row>
    <row r="11" spans="1:10" ht="25.5">
      <c r="A11" s="328" t="s">
        <v>106</v>
      </c>
      <c r="B11" s="126">
        <v>338</v>
      </c>
      <c r="C11" s="126">
        <v>369</v>
      </c>
      <c r="D11" s="126">
        <v>347</v>
      </c>
      <c r="E11" s="127">
        <v>600</v>
      </c>
      <c r="F11" s="127">
        <v>400</v>
      </c>
      <c r="G11" s="128">
        <f t="shared" si="2"/>
        <v>420</v>
      </c>
      <c r="H11" s="128">
        <f t="shared" si="2"/>
        <v>441</v>
      </c>
      <c r="I11" s="128">
        <f t="shared" si="2"/>
        <v>463.05</v>
      </c>
      <c r="J11" s="332">
        <v>600</v>
      </c>
    </row>
    <row r="12" spans="1:10" ht="12.75">
      <c r="A12" s="326" t="s">
        <v>107</v>
      </c>
      <c r="B12" s="129">
        <v>786</v>
      </c>
      <c r="C12" s="129">
        <v>588</v>
      </c>
      <c r="D12" s="129">
        <v>628</v>
      </c>
      <c r="E12" s="127">
        <v>800</v>
      </c>
      <c r="F12" s="127">
        <v>750</v>
      </c>
      <c r="G12" s="128">
        <f t="shared" si="2"/>
        <v>787.5</v>
      </c>
      <c r="H12" s="128">
        <f t="shared" si="2"/>
        <v>826.875</v>
      </c>
      <c r="I12" s="128">
        <f t="shared" si="2"/>
        <v>868.21875</v>
      </c>
      <c r="J12" s="332">
        <v>800</v>
      </c>
    </row>
    <row r="13" spans="1:10" ht="12.75">
      <c r="A13" s="326" t="s">
        <v>108</v>
      </c>
      <c r="B13" s="123">
        <v>103</v>
      </c>
      <c r="C13" s="123">
        <v>250</v>
      </c>
      <c r="D13" s="123">
        <v>103</v>
      </c>
      <c r="E13" s="124">
        <v>110</v>
      </c>
      <c r="F13" s="124">
        <v>250</v>
      </c>
      <c r="G13" s="125">
        <f t="shared" si="2"/>
        <v>262.5</v>
      </c>
      <c r="H13" s="125">
        <f t="shared" si="2"/>
        <v>275.625</v>
      </c>
      <c r="I13" s="125">
        <f t="shared" si="2"/>
        <v>289.40625</v>
      </c>
      <c r="J13" s="331">
        <v>263</v>
      </c>
    </row>
    <row r="14" spans="1:10" ht="12.75">
      <c r="A14" s="326" t="s">
        <v>109</v>
      </c>
      <c r="B14" s="123">
        <v>359</v>
      </c>
      <c r="C14" s="123">
        <v>471</v>
      </c>
      <c r="D14" s="123">
        <v>951</v>
      </c>
      <c r="E14" s="124">
        <v>1000</v>
      </c>
      <c r="F14" s="124">
        <v>760</v>
      </c>
      <c r="G14" s="125">
        <f t="shared" si="2"/>
        <v>798</v>
      </c>
      <c r="H14" s="125">
        <f t="shared" si="2"/>
        <v>837.9000000000001</v>
      </c>
      <c r="I14" s="125">
        <f t="shared" si="2"/>
        <v>879.7950000000002</v>
      </c>
      <c r="J14" s="331">
        <v>1000</v>
      </c>
    </row>
    <row r="15" spans="1:10" ht="12.75">
      <c r="A15" s="326" t="s">
        <v>110</v>
      </c>
      <c r="B15" s="123">
        <v>0</v>
      </c>
      <c r="C15" s="123">
        <v>159</v>
      </c>
      <c r="D15" s="123">
        <v>1000</v>
      </c>
      <c r="E15" s="124">
        <v>1000</v>
      </c>
      <c r="F15" s="124">
        <v>840</v>
      </c>
      <c r="G15" s="125">
        <f t="shared" si="2"/>
        <v>882</v>
      </c>
      <c r="H15" s="125">
        <f t="shared" si="2"/>
        <v>926.1</v>
      </c>
      <c r="I15" s="125">
        <f t="shared" si="2"/>
        <v>972.4050000000001</v>
      </c>
      <c r="J15" s="331">
        <v>1000</v>
      </c>
    </row>
    <row r="16" spans="1:10" ht="12.75">
      <c r="A16" s="326" t="s">
        <v>111</v>
      </c>
      <c r="B16" s="123">
        <v>961</v>
      </c>
      <c r="C16" s="123">
        <v>104</v>
      </c>
      <c r="D16" s="123">
        <v>301</v>
      </c>
      <c r="E16" s="124">
        <v>600</v>
      </c>
      <c r="F16" s="124">
        <v>600</v>
      </c>
      <c r="G16" s="125">
        <f t="shared" si="2"/>
        <v>630</v>
      </c>
      <c r="H16" s="125">
        <f t="shared" si="2"/>
        <v>661.5</v>
      </c>
      <c r="I16" s="125">
        <f t="shared" si="2"/>
        <v>694.575</v>
      </c>
      <c r="J16" s="331">
        <v>600</v>
      </c>
    </row>
    <row r="17" spans="1:10" ht="12.75">
      <c r="A17" s="326" t="s">
        <v>112</v>
      </c>
      <c r="B17" s="123">
        <v>0</v>
      </c>
      <c r="C17" s="123">
        <v>0</v>
      </c>
      <c r="D17" s="123">
        <v>500</v>
      </c>
      <c r="E17" s="124">
        <v>500</v>
      </c>
      <c r="F17" s="124">
        <v>226</v>
      </c>
      <c r="G17" s="125">
        <f t="shared" si="2"/>
        <v>237.3</v>
      </c>
      <c r="H17" s="125">
        <f t="shared" si="2"/>
        <v>249.16500000000002</v>
      </c>
      <c r="I17" s="125">
        <f t="shared" si="2"/>
        <v>261.62325000000004</v>
      </c>
      <c r="J17" s="331">
        <v>500</v>
      </c>
    </row>
    <row r="18" spans="1:10" ht="12.75">
      <c r="A18" s="326" t="s">
        <v>113</v>
      </c>
      <c r="B18" s="123">
        <v>5463</v>
      </c>
      <c r="C18" s="123">
        <v>5632</v>
      </c>
      <c r="D18" s="123">
        <v>5030</v>
      </c>
      <c r="E18" s="124">
        <v>5800</v>
      </c>
      <c r="F18" s="124">
        <v>5800</v>
      </c>
      <c r="G18" s="125">
        <f t="shared" si="2"/>
        <v>6090</v>
      </c>
      <c r="H18" s="125">
        <f t="shared" si="2"/>
        <v>6394.5</v>
      </c>
      <c r="I18" s="125">
        <f t="shared" si="2"/>
        <v>6714.225</v>
      </c>
      <c r="J18" s="331">
        <v>6090</v>
      </c>
    </row>
    <row r="19" spans="1:10" ht="12.75">
      <c r="A19" s="326" t="s">
        <v>114</v>
      </c>
      <c r="B19" s="123"/>
      <c r="C19" s="123">
        <v>1287</v>
      </c>
      <c r="D19" s="123">
        <v>0</v>
      </c>
      <c r="E19" s="124">
        <v>0</v>
      </c>
      <c r="F19" s="124">
        <v>1000</v>
      </c>
      <c r="G19" s="125">
        <f t="shared" si="2"/>
        <v>1050</v>
      </c>
      <c r="H19" s="125">
        <f t="shared" si="2"/>
        <v>1102.5</v>
      </c>
      <c r="I19" s="125">
        <f t="shared" si="2"/>
        <v>1157.625</v>
      </c>
      <c r="J19" s="331">
        <v>1050</v>
      </c>
    </row>
    <row r="20" spans="1:10" s="132" customFormat="1" ht="25.5">
      <c r="A20" s="329" t="s">
        <v>115</v>
      </c>
      <c r="B20" s="130">
        <f aca="true" t="shared" si="3" ref="B20:J20">SUM(B6:B19)</f>
        <v>8653</v>
      </c>
      <c r="C20" s="130">
        <f t="shared" si="3"/>
        <v>11441</v>
      </c>
      <c r="D20" s="130">
        <f t="shared" si="3"/>
        <v>11467</v>
      </c>
      <c r="E20" s="131">
        <f t="shared" si="3"/>
        <v>13390</v>
      </c>
      <c r="F20" s="131">
        <f t="shared" si="3"/>
        <v>13743</v>
      </c>
      <c r="G20" s="125">
        <f t="shared" si="3"/>
        <v>14376.5</v>
      </c>
      <c r="H20" s="125">
        <f t="shared" si="3"/>
        <v>15217.225000000002</v>
      </c>
      <c r="I20" s="125">
        <f t="shared" si="3"/>
        <v>16112.17625</v>
      </c>
      <c r="J20" s="333">
        <f t="shared" si="3"/>
        <v>15133</v>
      </c>
    </row>
    <row r="21" spans="1:10" ht="12.75">
      <c r="A21" s="326" t="s">
        <v>116</v>
      </c>
      <c r="B21" s="123"/>
      <c r="C21" s="123"/>
      <c r="D21" s="123"/>
      <c r="E21" s="124"/>
      <c r="F21" s="124"/>
      <c r="G21" s="125"/>
      <c r="H21" s="125"/>
      <c r="I21" s="125"/>
      <c r="J21" s="331"/>
    </row>
    <row r="22" spans="1:10" ht="12.75">
      <c r="A22" s="326" t="s">
        <v>117</v>
      </c>
      <c r="B22" s="123">
        <v>295</v>
      </c>
      <c r="C22" s="123">
        <v>123</v>
      </c>
      <c r="D22" s="123">
        <v>418</v>
      </c>
      <c r="E22" s="124">
        <v>311</v>
      </c>
      <c r="F22" s="124">
        <v>246</v>
      </c>
      <c r="G22" s="125">
        <f aca="true" t="shared" si="4" ref="G22:I24">F22*105%</f>
        <v>258.3</v>
      </c>
      <c r="H22" s="125">
        <f t="shared" si="4"/>
        <v>271.21500000000003</v>
      </c>
      <c r="I22" s="125">
        <f t="shared" si="4"/>
        <v>284.7757500000001</v>
      </c>
      <c r="J22" s="331">
        <v>260</v>
      </c>
    </row>
    <row r="23" spans="1:10" ht="12.75">
      <c r="A23" s="326" t="s">
        <v>75</v>
      </c>
      <c r="B23" s="123">
        <v>342</v>
      </c>
      <c r="C23" s="123">
        <v>208</v>
      </c>
      <c r="D23" s="123">
        <v>327</v>
      </c>
      <c r="E23" s="124">
        <v>350</v>
      </c>
      <c r="F23" s="124">
        <v>600</v>
      </c>
      <c r="G23" s="125">
        <f t="shared" si="4"/>
        <v>630</v>
      </c>
      <c r="H23" s="125">
        <f t="shared" si="4"/>
        <v>661.5</v>
      </c>
      <c r="I23" s="125">
        <f t="shared" si="4"/>
        <v>694.575</v>
      </c>
      <c r="J23" s="331">
        <v>800</v>
      </c>
    </row>
    <row r="24" spans="1:10" ht="12.75">
      <c r="A24" s="326" t="s">
        <v>118</v>
      </c>
      <c r="B24" s="123">
        <v>378</v>
      </c>
      <c r="C24" s="123">
        <v>0</v>
      </c>
      <c r="D24" s="123">
        <v>42</v>
      </c>
      <c r="E24" s="124">
        <v>200</v>
      </c>
      <c r="F24" s="124">
        <v>200</v>
      </c>
      <c r="G24" s="125">
        <f t="shared" si="4"/>
        <v>210</v>
      </c>
      <c r="H24" s="125">
        <f t="shared" si="4"/>
        <v>220.5</v>
      </c>
      <c r="I24" s="125">
        <f t="shared" si="4"/>
        <v>231.525</v>
      </c>
      <c r="J24" s="331">
        <v>210</v>
      </c>
    </row>
    <row r="25" spans="1:10" s="132" customFormat="1" ht="12.75">
      <c r="A25" s="327" t="s">
        <v>119</v>
      </c>
      <c r="B25" s="130">
        <f aca="true" t="shared" si="5" ref="B25:J25">SUM(B22:B24)</f>
        <v>1015</v>
      </c>
      <c r="C25" s="130">
        <f t="shared" si="5"/>
        <v>331</v>
      </c>
      <c r="D25" s="130">
        <f t="shared" si="5"/>
        <v>787</v>
      </c>
      <c r="E25" s="131">
        <f t="shared" si="5"/>
        <v>861</v>
      </c>
      <c r="F25" s="131">
        <f t="shared" si="5"/>
        <v>1046</v>
      </c>
      <c r="G25" s="125">
        <f t="shared" si="5"/>
        <v>1098.3</v>
      </c>
      <c r="H25" s="125">
        <f t="shared" si="5"/>
        <v>1153.2150000000001</v>
      </c>
      <c r="I25" s="125">
        <f t="shared" si="5"/>
        <v>1210.8757500000002</v>
      </c>
      <c r="J25" s="333">
        <f t="shared" si="5"/>
        <v>1270</v>
      </c>
    </row>
    <row r="26" spans="1:10" ht="12.75">
      <c r="A26" s="326" t="s">
        <v>120</v>
      </c>
      <c r="B26" s="123">
        <v>180</v>
      </c>
      <c r="C26" s="123">
        <v>160</v>
      </c>
      <c r="D26" s="123">
        <v>340</v>
      </c>
      <c r="E26" s="124">
        <v>400</v>
      </c>
      <c r="F26" s="124">
        <v>300</v>
      </c>
      <c r="G26" s="125">
        <f aca="true" t="shared" si="6" ref="G26:I28">F26*105%</f>
        <v>315</v>
      </c>
      <c r="H26" s="125">
        <f t="shared" si="6"/>
        <v>330.75</v>
      </c>
      <c r="I26" s="125">
        <f t="shared" si="6"/>
        <v>347.2875</v>
      </c>
      <c r="J26" s="331">
        <v>400</v>
      </c>
    </row>
    <row r="27" spans="1:10" ht="12.75">
      <c r="A27" s="326" t="s">
        <v>121</v>
      </c>
      <c r="B27" s="123">
        <v>250</v>
      </c>
      <c r="C27" s="123">
        <v>790</v>
      </c>
      <c r="D27" s="123">
        <v>500</v>
      </c>
      <c r="E27" s="124">
        <v>500</v>
      </c>
      <c r="F27" s="124">
        <v>500</v>
      </c>
      <c r="G27" s="125">
        <f t="shared" si="6"/>
        <v>525</v>
      </c>
      <c r="H27" s="125">
        <f t="shared" si="6"/>
        <v>551.25</v>
      </c>
      <c r="I27" s="125">
        <f t="shared" si="6"/>
        <v>578.8125</v>
      </c>
      <c r="J27" s="331">
        <v>500</v>
      </c>
    </row>
    <row r="28" spans="1:10" ht="12.75">
      <c r="A28" s="326" t="s">
        <v>122</v>
      </c>
      <c r="B28" s="123">
        <v>80</v>
      </c>
      <c r="C28" s="123">
        <v>0</v>
      </c>
      <c r="D28" s="123">
        <v>100</v>
      </c>
      <c r="E28" s="124">
        <v>100</v>
      </c>
      <c r="F28" s="124">
        <v>100</v>
      </c>
      <c r="G28" s="125">
        <f t="shared" si="6"/>
        <v>105</v>
      </c>
      <c r="H28" s="125">
        <f t="shared" si="6"/>
        <v>110.25</v>
      </c>
      <c r="I28" s="125">
        <f t="shared" si="6"/>
        <v>115.7625</v>
      </c>
      <c r="J28" s="331">
        <v>100</v>
      </c>
    </row>
    <row r="29" spans="1:10" ht="12.75">
      <c r="A29" s="326" t="s">
        <v>123</v>
      </c>
      <c r="B29" s="123">
        <v>0</v>
      </c>
      <c r="C29" s="123">
        <v>0</v>
      </c>
      <c r="D29" s="123">
        <v>0</v>
      </c>
      <c r="E29" s="124">
        <v>0</v>
      </c>
      <c r="F29" s="124">
        <v>0</v>
      </c>
      <c r="G29" s="125">
        <v>0</v>
      </c>
      <c r="H29" s="125">
        <v>0</v>
      </c>
      <c r="I29" s="125">
        <v>0</v>
      </c>
      <c r="J29" s="331">
        <v>500</v>
      </c>
    </row>
    <row r="30" spans="1:11" s="132" customFormat="1" ht="12.75">
      <c r="A30" s="327" t="s">
        <v>124</v>
      </c>
      <c r="B30" s="130">
        <f aca="true" t="shared" si="7" ref="B30:J30">SUM(B26:B29)</f>
        <v>510</v>
      </c>
      <c r="C30" s="130">
        <f t="shared" si="7"/>
        <v>950</v>
      </c>
      <c r="D30" s="130">
        <f t="shared" si="7"/>
        <v>940</v>
      </c>
      <c r="E30" s="131">
        <f t="shared" si="7"/>
        <v>1000</v>
      </c>
      <c r="F30" s="131">
        <f t="shared" si="7"/>
        <v>900</v>
      </c>
      <c r="G30" s="125">
        <f t="shared" si="7"/>
        <v>945</v>
      </c>
      <c r="H30" s="125">
        <f t="shared" si="7"/>
        <v>992.25</v>
      </c>
      <c r="I30" s="125">
        <f t="shared" si="7"/>
        <v>1041.8625</v>
      </c>
      <c r="J30" s="333">
        <f t="shared" si="7"/>
        <v>1500</v>
      </c>
      <c r="K30" s="125"/>
    </row>
    <row r="31" spans="1:10" ht="12.75">
      <c r="A31" s="327" t="s">
        <v>53</v>
      </c>
      <c r="B31" s="130">
        <f aca="true" t="shared" si="8" ref="B31:J31">SUM(B25+B20+B30)</f>
        <v>10178</v>
      </c>
      <c r="C31" s="130">
        <f t="shared" si="8"/>
        <v>12722</v>
      </c>
      <c r="D31" s="130">
        <f t="shared" si="8"/>
        <v>13194</v>
      </c>
      <c r="E31" s="131">
        <f t="shared" si="8"/>
        <v>15251</v>
      </c>
      <c r="F31" s="131">
        <f t="shared" si="8"/>
        <v>15689</v>
      </c>
      <c r="G31" s="125">
        <f t="shared" si="8"/>
        <v>16419.8</v>
      </c>
      <c r="H31" s="125">
        <f t="shared" si="8"/>
        <v>17362.690000000002</v>
      </c>
      <c r="I31" s="125">
        <f t="shared" si="8"/>
        <v>18364.9145</v>
      </c>
      <c r="J31" s="333">
        <f t="shared" si="8"/>
        <v>17903</v>
      </c>
    </row>
    <row r="32" spans="1:10" ht="12.75">
      <c r="A32" s="326" t="s">
        <v>86</v>
      </c>
      <c r="B32" s="123"/>
      <c r="C32" s="123"/>
      <c r="D32" s="123"/>
      <c r="E32" s="124"/>
      <c r="F32" s="124"/>
      <c r="G32" s="125"/>
      <c r="H32" s="125"/>
      <c r="I32" s="125"/>
      <c r="J32" s="331"/>
    </row>
    <row r="33" spans="1:10" ht="12.75">
      <c r="A33" s="326" t="s">
        <v>125</v>
      </c>
      <c r="B33" s="123">
        <v>1100</v>
      </c>
      <c r="C33" s="123">
        <v>0</v>
      </c>
      <c r="D33" s="123">
        <v>1127</v>
      </c>
      <c r="E33" s="124">
        <v>1075</v>
      </c>
      <c r="F33" s="124">
        <v>1005</v>
      </c>
      <c r="G33" s="125">
        <f>F33*105%</f>
        <v>1055.25</v>
      </c>
      <c r="H33" s="125">
        <f>G33*105%</f>
        <v>1108.0125</v>
      </c>
      <c r="I33" s="125">
        <f>H33*105%</f>
        <v>1163.413125</v>
      </c>
      <c r="J33" s="331">
        <v>1075</v>
      </c>
    </row>
    <row r="34" spans="1:10" ht="12.75">
      <c r="A34" s="339" t="s">
        <v>89</v>
      </c>
      <c r="B34" s="340">
        <f aca="true" t="shared" si="9" ref="B34:J34">SUM(B31-B33)</f>
        <v>9078</v>
      </c>
      <c r="C34" s="340">
        <f t="shared" si="9"/>
        <v>12722</v>
      </c>
      <c r="D34" s="340">
        <f t="shared" si="9"/>
        <v>12067</v>
      </c>
      <c r="E34" s="341">
        <f t="shared" si="9"/>
        <v>14176</v>
      </c>
      <c r="F34" s="341">
        <f t="shared" si="9"/>
        <v>14684</v>
      </c>
      <c r="G34" s="342">
        <f t="shared" si="9"/>
        <v>15364.55</v>
      </c>
      <c r="H34" s="342">
        <f t="shared" si="9"/>
        <v>16254.677500000002</v>
      </c>
      <c r="I34" s="342">
        <f t="shared" si="9"/>
        <v>17201.501375</v>
      </c>
      <c r="J34" s="343">
        <f t="shared" si="9"/>
        <v>16828</v>
      </c>
    </row>
    <row r="35" spans="1:10" ht="12.75">
      <c r="A35" s="339" t="s">
        <v>195</v>
      </c>
      <c r="B35" s="340"/>
      <c r="C35" s="340"/>
      <c r="D35" s="340"/>
      <c r="E35" s="341"/>
      <c r="F35" s="341"/>
      <c r="G35" s="342"/>
      <c r="H35" s="342"/>
      <c r="I35" s="342"/>
      <c r="J35" s="343">
        <v>4300</v>
      </c>
    </row>
    <row r="38" ht="12.75">
      <c r="D38" s="344"/>
    </row>
  </sheetData>
  <sheetProtection/>
  <mergeCells count="1">
    <mergeCell ref="A1:J1"/>
  </mergeCells>
  <printOptions/>
  <pageMargins left="0.7" right="0.7" top="0.75" bottom="0.75" header="0.3" footer="0.3"/>
  <pageSetup horizontalDpi="1200" verticalDpi="1200" orientation="landscape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A16" sqref="A16"/>
    </sheetView>
  </sheetViews>
  <sheetFormatPr defaultColWidth="9.140625" defaultRowHeight="15"/>
  <cols>
    <col min="1" max="1" width="16.57421875" style="160" customWidth="1"/>
    <col min="2" max="3" width="9.00390625" style="161" bestFit="1" customWidth="1"/>
    <col min="4" max="4" width="9.00390625" style="161" customWidth="1"/>
    <col min="5" max="5" width="13.7109375" style="187" customWidth="1"/>
    <col min="6" max="6" width="14.8515625" style="187" customWidth="1"/>
    <col min="7" max="8" width="15.28125" style="256" customWidth="1"/>
    <col min="9" max="9" width="17.00390625" style="256" customWidth="1"/>
    <col min="10" max="10" width="12.7109375" style="163" customWidth="1"/>
    <col min="11" max="16384" width="9.140625" style="160" customWidth="1"/>
  </cols>
  <sheetData>
    <row r="1" spans="5:9" ht="16.5" customHeight="1">
      <c r="E1" s="162" t="s">
        <v>149</v>
      </c>
      <c r="F1" s="162"/>
      <c r="G1" s="249"/>
      <c r="H1" s="249"/>
      <c r="I1" s="249"/>
    </row>
    <row r="2" spans="1:10" ht="15">
      <c r="A2" s="356" t="s">
        <v>50</v>
      </c>
      <c r="B2" s="357" t="s">
        <v>35</v>
      </c>
      <c r="C2" s="357" t="s">
        <v>34</v>
      </c>
      <c r="D2" s="357" t="s">
        <v>47</v>
      </c>
      <c r="E2" s="358" t="s">
        <v>136</v>
      </c>
      <c r="F2" s="359" t="s">
        <v>137</v>
      </c>
      <c r="G2" s="360" t="s">
        <v>37</v>
      </c>
      <c r="H2" s="360" t="s">
        <v>38</v>
      </c>
      <c r="I2" s="360" t="s">
        <v>138</v>
      </c>
      <c r="J2" s="361" t="s">
        <v>139</v>
      </c>
    </row>
    <row r="3" spans="1:10" ht="15">
      <c r="A3" s="346" t="s">
        <v>55</v>
      </c>
      <c r="B3" s="165"/>
      <c r="C3" s="165"/>
      <c r="D3" s="165"/>
      <c r="E3" s="164"/>
      <c r="F3" s="166"/>
      <c r="G3" s="250"/>
      <c r="H3" s="250"/>
      <c r="I3" s="250"/>
      <c r="J3" s="350"/>
    </row>
    <row r="4" spans="1:10" ht="15">
      <c r="A4" s="347" t="s">
        <v>140</v>
      </c>
      <c r="B4" s="167">
        <v>582</v>
      </c>
      <c r="C4" s="167">
        <v>7</v>
      </c>
      <c r="D4" s="167">
        <v>29</v>
      </c>
      <c r="E4" s="168">
        <v>300</v>
      </c>
      <c r="F4" s="169">
        <v>164</v>
      </c>
      <c r="G4" s="251">
        <f>F4*105%</f>
        <v>172.20000000000002</v>
      </c>
      <c r="H4" s="251">
        <f>G4*105%</f>
        <v>180.81000000000003</v>
      </c>
      <c r="I4" s="251">
        <f>H4*105%</f>
        <v>189.85050000000004</v>
      </c>
      <c r="J4" s="351">
        <v>300</v>
      </c>
    </row>
    <row r="5" spans="1:10" ht="14.25" customHeight="1">
      <c r="A5" s="347" t="s">
        <v>141</v>
      </c>
      <c r="B5" s="167"/>
      <c r="C5" s="167">
        <v>25</v>
      </c>
      <c r="D5" s="167">
        <v>325</v>
      </c>
      <c r="E5" s="168">
        <v>150</v>
      </c>
      <c r="F5" s="169">
        <v>150</v>
      </c>
      <c r="G5" s="251">
        <f aca="true" t="shared" si="0" ref="G5:I9">F5*105%</f>
        <v>157.5</v>
      </c>
      <c r="H5" s="251">
        <f t="shared" si="0"/>
        <v>165.375</v>
      </c>
      <c r="I5" s="251">
        <f t="shared" si="0"/>
        <v>173.64375</v>
      </c>
      <c r="J5" s="351">
        <v>150</v>
      </c>
    </row>
    <row r="6" spans="1:10" ht="22.5">
      <c r="A6" s="347" t="s">
        <v>142</v>
      </c>
      <c r="B6" s="167"/>
      <c r="C6" s="167">
        <v>85</v>
      </c>
      <c r="D6" s="170">
        <v>0</v>
      </c>
      <c r="E6" s="168">
        <v>0</v>
      </c>
      <c r="F6" s="169">
        <v>85</v>
      </c>
      <c r="G6" s="251">
        <f t="shared" si="0"/>
        <v>89.25</v>
      </c>
      <c r="H6" s="251">
        <f t="shared" si="0"/>
        <v>93.7125</v>
      </c>
      <c r="I6" s="251">
        <f t="shared" si="0"/>
        <v>98.39812500000001</v>
      </c>
      <c r="J6" s="351">
        <v>85</v>
      </c>
    </row>
    <row r="7" spans="1:13" s="176" customFormat="1" ht="15">
      <c r="A7" s="367" t="s">
        <v>143</v>
      </c>
      <c r="B7" s="368">
        <v>1776</v>
      </c>
      <c r="C7" s="368">
        <v>4703</v>
      </c>
      <c r="D7" s="368">
        <v>3001</v>
      </c>
      <c r="E7" s="369">
        <v>3150</v>
      </c>
      <c r="F7" s="369">
        <v>3150</v>
      </c>
      <c r="G7" s="370">
        <f t="shared" si="0"/>
        <v>3307.5</v>
      </c>
      <c r="H7" s="370">
        <f t="shared" si="0"/>
        <v>3472.875</v>
      </c>
      <c r="I7" s="370">
        <f t="shared" si="0"/>
        <v>3646.51875</v>
      </c>
      <c r="J7" s="371">
        <v>3310</v>
      </c>
      <c r="K7" s="173"/>
      <c r="L7" s="174"/>
      <c r="M7" s="175"/>
    </row>
    <row r="8" spans="1:13" s="176" customFormat="1" ht="15">
      <c r="A8" s="348" t="s">
        <v>144</v>
      </c>
      <c r="B8" s="171">
        <v>484</v>
      </c>
      <c r="C8" s="171">
        <v>354</v>
      </c>
      <c r="D8" s="171">
        <v>627</v>
      </c>
      <c r="E8" s="172">
        <v>2500</v>
      </c>
      <c r="F8" s="172">
        <v>2500</v>
      </c>
      <c r="G8" s="251">
        <f t="shared" si="0"/>
        <v>2625</v>
      </c>
      <c r="H8" s="251">
        <f t="shared" si="0"/>
        <v>2756.25</v>
      </c>
      <c r="I8" s="251">
        <f t="shared" si="0"/>
        <v>2894.0625</v>
      </c>
      <c r="J8" s="352">
        <v>4150</v>
      </c>
      <c r="K8" s="173"/>
      <c r="L8" s="174"/>
      <c r="M8" s="175"/>
    </row>
    <row r="9" spans="1:13" s="176" customFormat="1" ht="15">
      <c r="A9" s="367" t="s">
        <v>145</v>
      </c>
      <c r="B9" s="368"/>
      <c r="C9" s="368"/>
      <c r="D9" s="368"/>
      <c r="E9" s="369">
        <v>20000</v>
      </c>
      <c r="F9" s="369">
        <v>20000</v>
      </c>
      <c r="G9" s="370">
        <v>20000</v>
      </c>
      <c r="H9" s="370">
        <f t="shared" si="0"/>
        <v>21000</v>
      </c>
      <c r="I9" s="370">
        <f t="shared" si="0"/>
        <v>22050</v>
      </c>
      <c r="J9" s="371">
        <v>8500</v>
      </c>
      <c r="K9" s="173"/>
      <c r="L9" s="174"/>
      <c r="M9" s="175"/>
    </row>
    <row r="10" spans="1:10" ht="22.5">
      <c r="A10" s="349" t="s">
        <v>53</v>
      </c>
      <c r="B10" s="177">
        <f>SUM(B4:B8)</f>
        <v>2842</v>
      </c>
      <c r="C10" s="177">
        <f>SUM(C4:C8)</f>
        <v>5174</v>
      </c>
      <c r="D10" s="177">
        <f>SUM(D4:D8)</f>
        <v>3982</v>
      </c>
      <c r="E10" s="178">
        <f aca="true" t="shared" si="1" ref="E10:J10">SUM(E4:E9)</f>
        <v>26100</v>
      </c>
      <c r="F10" s="178">
        <f t="shared" si="1"/>
        <v>26049</v>
      </c>
      <c r="G10" s="252">
        <f t="shared" si="1"/>
        <v>26351.45</v>
      </c>
      <c r="H10" s="252">
        <f t="shared" si="1"/>
        <v>27669.0225</v>
      </c>
      <c r="I10" s="252">
        <f t="shared" si="1"/>
        <v>29052.473625</v>
      </c>
      <c r="J10" s="353">
        <f t="shared" si="1"/>
        <v>16495</v>
      </c>
    </row>
    <row r="11" spans="1:10" ht="15">
      <c r="A11" s="349"/>
      <c r="B11" s="179"/>
      <c r="C11" s="179"/>
      <c r="D11" s="179"/>
      <c r="E11" s="180"/>
      <c r="F11" s="181"/>
      <c r="G11" s="253"/>
      <c r="H11" s="253"/>
      <c r="I11" s="253"/>
      <c r="J11" s="354"/>
    </row>
    <row r="12" spans="1:10" ht="15">
      <c r="A12" s="349" t="s">
        <v>25</v>
      </c>
      <c r="B12" s="179"/>
      <c r="C12" s="179"/>
      <c r="D12" s="179"/>
      <c r="E12" s="168"/>
      <c r="F12" s="169"/>
      <c r="G12" s="251"/>
      <c r="H12" s="251"/>
      <c r="I12" s="251"/>
      <c r="J12" s="351"/>
    </row>
    <row r="13" spans="1:10" ht="15">
      <c r="A13" s="347" t="s">
        <v>36</v>
      </c>
      <c r="B13" s="167">
        <v>4050</v>
      </c>
      <c r="C13" s="167">
        <v>1120</v>
      </c>
      <c r="D13" s="167">
        <v>660</v>
      </c>
      <c r="E13" s="168">
        <v>0</v>
      </c>
      <c r="F13" s="169">
        <v>8</v>
      </c>
      <c r="G13" s="251">
        <v>0</v>
      </c>
      <c r="H13" s="251">
        <v>0</v>
      </c>
      <c r="I13" s="251"/>
      <c r="J13" s="351"/>
    </row>
    <row r="14" spans="1:10" ht="15">
      <c r="A14" s="347" t="s">
        <v>146</v>
      </c>
      <c r="B14" s="167">
        <v>4438</v>
      </c>
      <c r="C14" s="167">
        <v>6895</v>
      </c>
      <c r="D14" s="167">
        <v>6585</v>
      </c>
      <c r="E14" s="168">
        <v>4500</v>
      </c>
      <c r="F14" s="169">
        <v>4500</v>
      </c>
      <c r="G14" s="251">
        <v>4500</v>
      </c>
      <c r="H14" s="251">
        <f>G14*105%</f>
        <v>4725</v>
      </c>
      <c r="I14" s="251">
        <f>H14*105%</f>
        <v>4961.25</v>
      </c>
      <c r="J14" s="351">
        <v>4500</v>
      </c>
    </row>
    <row r="15" spans="1:10" ht="15">
      <c r="A15" s="349" t="s">
        <v>147</v>
      </c>
      <c r="B15" s="177">
        <f>SUM(B13:B14)</f>
        <v>8488</v>
      </c>
      <c r="C15" s="177">
        <f>SUM(C13:C14)</f>
        <v>8015</v>
      </c>
      <c r="D15" s="177">
        <f>SUM(D13:D14)</f>
        <v>7245</v>
      </c>
      <c r="E15" s="169">
        <f>SUM(E14:E14)</f>
        <v>4500</v>
      </c>
      <c r="F15" s="169">
        <f>SUM(F14:F14)</f>
        <v>4500</v>
      </c>
      <c r="G15" s="251">
        <f>SUM(G14:G14)</f>
        <v>4500</v>
      </c>
      <c r="H15" s="251">
        <f>SUM(H14:H14)</f>
        <v>4725</v>
      </c>
      <c r="I15" s="251">
        <f>SUM(I14:I14)</f>
        <v>4961.25</v>
      </c>
      <c r="J15" s="355">
        <v>4500</v>
      </c>
    </row>
    <row r="16" spans="1:10" ht="22.5">
      <c r="A16" s="362" t="s">
        <v>148</v>
      </c>
      <c r="B16" s="363">
        <f aca="true" t="shared" si="2" ref="B16:J16">SUM(B10-B15)</f>
        <v>-5646</v>
      </c>
      <c r="C16" s="363">
        <f t="shared" si="2"/>
        <v>-2841</v>
      </c>
      <c r="D16" s="363">
        <f t="shared" si="2"/>
        <v>-3263</v>
      </c>
      <c r="E16" s="364">
        <f t="shared" si="2"/>
        <v>21600</v>
      </c>
      <c r="F16" s="364">
        <f t="shared" si="2"/>
        <v>21549</v>
      </c>
      <c r="G16" s="365">
        <f t="shared" si="2"/>
        <v>21851.45</v>
      </c>
      <c r="H16" s="365">
        <f t="shared" si="2"/>
        <v>22944.0225</v>
      </c>
      <c r="I16" s="365">
        <f t="shared" si="2"/>
        <v>24091.223625</v>
      </c>
      <c r="J16" s="366">
        <f t="shared" si="2"/>
        <v>11995</v>
      </c>
    </row>
    <row r="17" spans="2:10" ht="15.75">
      <c r="B17" s="182"/>
      <c r="C17" s="182"/>
      <c r="D17" s="182"/>
      <c r="E17" s="183"/>
      <c r="F17" s="183"/>
      <c r="G17" s="254"/>
      <c r="H17" s="254"/>
      <c r="I17" s="254"/>
      <c r="J17" s="184"/>
    </row>
    <row r="18" spans="5:10" ht="15.75">
      <c r="E18" s="185"/>
      <c r="F18" s="185"/>
      <c r="G18" s="255"/>
      <c r="H18" s="255"/>
      <c r="I18" s="255"/>
      <c r="J18" s="186"/>
    </row>
    <row r="19" ht="15">
      <c r="J19" s="188"/>
    </row>
    <row r="20" spans="1:4" ht="15.75">
      <c r="A20" s="189"/>
      <c r="B20" s="190"/>
      <c r="C20" s="190"/>
      <c r="D20" s="190"/>
    </row>
    <row r="22" ht="15">
      <c r="J22" s="191"/>
    </row>
  </sheetData>
  <sheetProtection/>
  <printOptions/>
  <pageMargins left="0.7" right="0.7" top="0.75" bottom="0.75" header="0.3" footer="0.3"/>
  <pageSetup horizontalDpi="1200" verticalDpi="1200" orientation="landscape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53.00390625" style="160" customWidth="1"/>
    <col min="2" max="2" width="14.8515625" style="213" bestFit="1" customWidth="1"/>
    <col min="3" max="3" width="15.57421875" style="213" bestFit="1" customWidth="1"/>
    <col min="4" max="4" width="9.140625" style="160" customWidth="1"/>
    <col min="5" max="5" width="23.28125" style="160" customWidth="1"/>
    <col min="6" max="16384" width="9.140625" style="160" customWidth="1"/>
  </cols>
  <sheetData>
    <row r="1" spans="1:3" ht="36" customHeight="1">
      <c r="A1" s="374" t="s">
        <v>150</v>
      </c>
      <c r="B1" s="375"/>
      <c r="C1" s="376"/>
    </row>
    <row r="2" spans="1:3" ht="15">
      <c r="A2" s="192" t="s">
        <v>151</v>
      </c>
      <c r="B2" s="193"/>
      <c r="C2" s="194"/>
    </row>
    <row r="3" spans="1:3" ht="18">
      <c r="A3" s="377" t="s">
        <v>196</v>
      </c>
      <c r="B3" s="195" t="s">
        <v>96</v>
      </c>
      <c r="C3" s="384" t="s">
        <v>97</v>
      </c>
    </row>
    <row r="4" spans="1:3" s="189" customFormat="1" ht="15.75">
      <c r="A4" s="219" t="s">
        <v>152</v>
      </c>
      <c r="B4" s="196"/>
      <c r="C4" s="196"/>
    </row>
    <row r="5" spans="1:3" ht="15">
      <c r="A5" s="217" t="s">
        <v>153</v>
      </c>
      <c r="B5" s="197">
        <v>5750</v>
      </c>
      <c r="C5" s="197">
        <v>5675</v>
      </c>
    </row>
    <row r="6" spans="1:3" ht="15">
      <c r="A6" s="217" t="s">
        <v>154</v>
      </c>
      <c r="B6" s="197">
        <v>6695</v>
      </c>
      <c r="C6" s="197">
        <v>5897</v>
      </c>
    </row>
    <row r="7" spans="1:4" ht="15">
      <c r="A7" s="217" t="s">
        <v>155</v>
      </c>
      <c r="B7" s="198">
        <v>14176</v>
      </c>
      <c r="C7" s="197">
        <v>16828</v>
      </c>
      <c r="D7" s="199"/>
    </row>
    <row r="8" spans="1:8" ht="15.75">
      <c r="A8" s="378" t="s">
        <v>156</v>
      </c>
      <c r="B8" s="200"/>
      <c r="C8" s="197"/>
      <c r="D8" s="201"/>
      <c r="E8" s="201"/>
      <c r="F8" s="201"/>
      <c r="G8" s="201"/>
      <c r="H8" s="201"/>
    </row>
    <row r="9" spans="1:8" ht="15.75">
      <c r="A9" s="379" t="s">
        <v>157</v>
      </c>
      <c r="B9" s="197">
        <v>0</v>
      </c>
      <c r="C9" s="197">
        <v>0</v>
      </c>
      <c r="D9" s="201"/>
      <c r="E9" s="201"/>
      <c r="F9" s="201"/>
      <c r="G9" s="201"/>
      <c r="H9" s="201"/>
    </row>
    <row r="10" spans="1:8" ht="15.75">
      <c r="A10" s="378" t="s">
        <v>158</v>
      </c>
      <c r="B10" s="197"/>
      <c r="C10" s="197"/>
      <c r="D10" s="201"/>
      <c r="E10" s="202"/>
      <c r="F10" s="201"/>
      <c r="G10" s="201"/>
      <c r="H10" s="201"/>
    </row>
    <row r="11" spans="1:8" ht="15.75">
      <c r="A11" s="379" t="s">
        <v>159</v>
      </c>
      <c r="B11" s="197">
        <v>286970</v>
      </c>
      <c r="C11" s="197">
        <v>306460</v>
      </c>
      <c r="D11" s="199"/>
      <c r="E11" s="201"/>
      <c r="F11" s="201"/>
      <c r="G11" s="201"/>
      <c r="H11" s="201"/>
    </row>
    <row r="12" spans="1:8" ht="15.75">
      <c r="A12" s="379" t="s">
        <v>29</v>
      </c>
      <c r="B12" s="197">
        <v>15000</v>
      </c>
      <c r="C12" s="197">
        <v>13050</v>
      </c>
      <c r="D12" s="201"/>
      <c r="E12" s="199"/>
      <c r="F12" s="201"/>
      <c r="G12" s="201"/>
      <c r="H12" s="201"/>
    </row>
    <row r="13" spans="1:8" ht="15.75">
      <c r="A13" s="379" t="s">
        <v>160</v>
      </c>
      <c r="B13" s="197">
        <f>SUM(B11:B12)</f>
        <v>301970</v>
      </c>
      <c r="C13" s="197">
        <f>SUM(C11:C12)</f>
        <v>319510</v>
      </c>
      <c r="D13" s="201"/>
      <c r="E13" s="201"/>
      <c r="F13" s="201"/>
      <c r="G13" s="201"/>
      <c r="H13" s="201"/>
    </row>
    <row r="14" spans="1:8" ht="15.75">
      <c r="A14" s="378" t="s">
        <v>161</v>
      </c>
      <c r="B14" s="200"/>
      <c r="C14" s="197"/>
      <c r="D14" s="201"/>
      <c r="E14" s="201"/>
      <c r="F14" s="201"/>
      <c r="G14" s="201"/>
      <c r="H14" s="201"/>
    </row>
    <row r="15" spans="1:8" ht="15.75">
      <c r="A15" s="379" t="s">
        <v>180</v>
      </c>
      <c r="B15" s="203">
        <v>-2160</v>
      </c>
      <c r="C15" s="203">
        <v>-485</v>
      </c>
      <c r="D15" s="201"/>
      <c r="E15" s="201"/>
      <c r="F15" s="201"/>
      <c r="G15" s="201"/>
      <c r="H15" s="201"/>
    </row>
    <row r="16" spans="1:8" ht="15.75">
      <c r="A16" s="378" t="s">
        <v>162</v>
      </c>
      <c r="B16" s="197"/>
      <c r="C16" s="197"/>
      <c r="D16" s="201"/>
      <c r="E16" s="201"/>
      <c r="F16" s="201"/>
      <c r="G16" s="201"/>
      <c r="H16" s="202"/>
    </row>
    <row r="17" spans="1:8" ht="15.75">
      <c r="A17" s="379" t="s">
        <v>159</v>
      </c>
      <c r="B17" s="197">
        <v>21750</v>
      </c>
      <c r="C17" s="197">
        <v>11995</v>
      </c>
      <c r="D17" s="201"/>
      <c r="E17" s="201"/>
      <c r="F17" s="201"/>
      <c r="G17" s="201"/>
      <c r="H17" s="201"/>
    </row>
    <row r="18" spans="1:8" ht="15.75">
      <c r="A18" s="378" t="s">
        <v>163</v>
      </c>
      <c r="B18" s="197"/>
      <c r="C18" s="197"/>
      <c r="D18" s="202"/>
      <c r="E18" s="201"/>
      <c r="F18" s="201"/>
      <c r="G18" s="201"/>
      <c r="H18" s="201"/>
    </row>
    <row r="19" spans="1:8" ht="15.75">
      <c r="A19" s="379" t="s">
        <v>51</v>
      </c>
      <c r="B19" s="197">
        <v>14543</v>
      </c>
      <c r="C19" s="197">
        <v>14021</v>
      </c>
      <c r="D19" s="199"/>
      <c r="E19" s="201"/>
      <c r="F19" s="201"/>
      <c r="G19" s="201"/>
      <c r="H19" s="201"/>
    </row>
    <row r="20" spans="1:8" ht="15.75">
      <c r="A20" s="379" t="s">
        <v>52</v>
      </c>
      <c r="B20" s="204">
        <v>2500</v>
      </c>
      <c r="C20" s="197">
        <v>2500</v>
      </c>
      <c r="E20" s="201"/>
      <c r="F20" s="201"/>
      <c r="G20" s="201"/>
      <c r="H20" s="201"/>
    </row>
    <row r="21" spans="1:8" ht="15.75">
      <c r="A21" s="379" t="s">
        <v>164</v>
      </c>
      <c r="B21" s="197">
        <f>SUM(B19:B20)</f>
        <v>17043</v>
      </c>
      <c r="C21" s="197">
        <f>SUM(C19:C20)</f>
        <v>16521</v>
      </c>
      <c r="D21" s="201"/>
      <c r="E21" s="201"/>
      <c r="F21" s="201"/>
      <c r="G21" s="201"/>
      <c r="H21" s="201"/>
    </row>
    <row r="22" spans="1:5" s="189" customFormat="1" ht="18">
      <c r="A22" s="380" t="s">
        <v>165</v>
      </c>
      <c r="B22" s="205">
        <f>SUM(B9+B13+B15+B17+B21+B5+B6+B7)</f>
        <v>365224</v>
      </c>
      <c r="C22" s="205">
        <f>SUM(C9+C13+C15+C17+C21+C5+C6+C7)</f>
        <v>375941</v>
      </c>
      <c r="D22" s="202"/>
      <c r="E22" s="206"/>
    </row>
    <row r="23" spans="1:5" ht="15.75">
      <c r="A23" s="381" t="s">
        <v>175</v>
      </c>
      <c r="B23" s="197"/>
      <c r="C23" s="204">
        <v>4300</v>
      </c>
      <c r="D23" s="201"/>
      <c r="E23" s="207"/>
    </row>
    <row r="24" spans="1:5" ht="15.75">
      <c r="A24" s="381"/>
      <c r="B24" s="197"/>
      <c r="C24" s="385"/>
      <c r="D24" s="201"/>
      <c r="E24" s="207"/>
    </row>
    <row r="25" spans="1:5" s="189" customFormat="1" ht="18">
      <c r="A25" s="382" t="s">
        <v>166</v>
      </c>
      <c r="B25" s="205">
        <f>SUM(B22-B24)</f>
        <v>365224</v>
      </c>
      <c r="C25" s="205">
        <f>SUM(C22+C23)</f>
        <v>380241</v>
      </c>
      <c r="E25" s="208"/>
    </row>
    <row r="26" spans="1:5" ht="15">
      <c r="A26" s="217" t="s">
        <v>167</v>
      </c>
      <c r="B26" s="193">
        <f>SUM(B25/2735.3)</f>
        <v>133.52246554308485</v>
      </c>
      <c r="C26" s="193">
        <f>SUM(C25/2801.9)</f>
        <v>135.70826938862913</v>
      </c>
      <c r="E26" s="182"/>
    </row>
    <row r="27" spans="1:3" ht="15.75">
      <c r="A27" s="383" t="s">
        <v>168</v>
      </c>
      <c r="B27" s="209"/>
      <c r="C27" s="386"/>
    </row>
    <row r="28" spans="1:3" ht="15.75">
      <c r="A28" s="383" t="s">
        <v>169</v>
      </c>
      <c r="B28" s="209" t="s">
        <v>170</v>
      </c>
      <c r="C28" s="387" t="s">
        <v>171</v>
      </c>
    </row>
    <row r="29" spans="1:3" ht="15.75">
      <c r="A29" s="388">
        <f>B29/52</f>
        <v>0.0420346893373901</v>
      </c>
      <c r="B29" s="209">
        <f>C26-B26</f>
        <v>2.185803845544285</v>
      </c>
      <c r="C29" s="389">
        <f>B29/B26*100%</f>
        <v>0.01637030769806279</v>
      </c>
    </row>
    <row r="30" spans="1:3" ht="15.75">
      <c r="A30" s="210"/>
      <c r="B30" s="211"/>
      <c r="C30" s="212"/>
    </row>
    <row r="31" spans="1:3" ht="15.75">
      <c r="A31" s="210"/>
      <c r="B31" s="211"/>
      <c r="C31" s="212"/>
    </row>
    <row r="32" spans="1:3" ht="15">
      <c r="A32" s="217"/>
      <c r="B32" s="218"/>
      <c r="C32" s="193"/>
    </row>
    <row r="33" spans="1:3" ht="15.75">
      <c r="A33" s="219"/>
      <c r="B33" s="196"/>
      <c r="C33" s="193"/>
    </row>
    <row r="34" spans="1:3" ht="15">
      <c r="A34" s="217"/>
      <c r="B34" s="193"/>
      <c r="C34" s="193"/>
    </row>
    <row r="35" spans="1:3" ht="15">
      <c r="A35" s="217"/>
      <c r="B35" s="193"/>
      <c r="C35" s="193"/>
    </row>
    <row r="36" spans="1:4" ht="15">
      <c r="A36" s="217"/>
      <c r="B36" s="193"/>
      <c r="C36" s="193"/>
      <c r="D36" s="214"/>
    </row>
    <row r="37" spans="1:5" ht="15.75">
      <c r="A37" s="220"/>
      <c r="B37" s="215"/>
      <c r="C37" s="193"/>
      <c r="D37" s="202"/>
      <c r="E37" s="216"/>
    </row>
    <row r="38" spans="1:3" ht="15">
      <c r="A38" s="217"/>
      <c r="B38" s="193"/>
      <c r="C38" s="193"/>
    </row>
    <row r="39" spans="1:3" s="189" customFormat="1" ht="15.75">
      <c r="A39" s="221"/>
      <c r="B39" s="209"/>
      <c r="C39" s="222"/>
    </row>
    <row r="40" spans="1:3" ht="15">
      <c r="A40" s="217"/>
      <c r="B40" s="193"/>
      <c r="C40" s="193"/>
    </row>
  </sheetData>
  <sheetProtection/>
  <mergeCells count="1">
    <mergeCell ref="A1:C1"/>
  </mergeCells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Pugh</dc:creator>
  <cp:keywords/>
  <dc:description/>
  <cp:lastModifiedBy>Sally</cp:lastModifiedBy>
  <cp:lastPrinted>2019-01-07T11:53:45Z</cp:lastPrinted>
  <dcterms:created xsi:type="dcterms:W3CDTF">2014-10-30T09:46:24Z</dcterms:created>
  <dcterms:modified xsi:type="dcterms:W3CDTF">2019-01-08T12:58:55Z</dcterms:modified>
  <cp:category/>
  <cp:version/>
  <cp:contentType/>
  <cp:contentStatus/>
</cp:coreProperties>
</file>